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áce\Zakázky\2024\47 LC Supí potok\DPS\G_1 Tabulky praci vykazu vymer\"/>
    </mc:Choice>
  </mc:AlternateContent>
  <xr:revisionPtr revIDLastSave="0" documentId="13_ncr:1_{56605E4E-94F0-4025-89CB-D61CDC51D6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3-propustky" sheetId="1" r:id="rId1"/>
  </sheets>
  <definedNames>
    <definedName name="_xlnm.Print_Area" localSheetId="0">'T3-propustky'!$A$1:$AB$183</definedName>
    <definedName name="SSLink_0">'T3-propustky'!$IV$15256:$IV$15256</definedName>
    <definedName name="SSLink_1">'T3-propustky'!$IV$15256:$IV$15256</definedName>
  </definedNames>
  <calcPr calcId="181029"/>
</workbook>
</file>

<file path=xl/calcChain.xml><?xml version="1.0" encoding="utf-8"?>
<calcChain xmlns="http://schemas.openxmlformats.org/spreadsheetml/2006/main">
  <c r="X174" i="1" l="1"/>
  <c r="X180" i="1" l="1"/>
  <c r="N112" i="1"/>
  <c r="L120" i="1"/>
  <c r="L114" i="1"/>
  <c r="T116" i="1" s="1"/>
  <c r="L118" i="1"/>
  <c r="T120" i="1" s="1"/>
  <c r="R114" i="1"/>
  <c r="V110" i="1"/>
  <c r="V104" i="1"/>
  <c r="T64" i="1"/>
  <c r="AA64" i="1" s="1"/>
  <c r="R120" i="1"/>
  <c r="J120" i="1"/>
  <c r="R118" i="1"/>
  <c r="J118" i="1"/>
  <c r="R116" i="1"/>
  <c r="J114" i="1"/>
  <c r="J80" i="1"/>
  <c r="R80" i="1"/>
  <c r="R78" i="1"/>
  <c r="J78" i="1"/>
  <c r="R76" i="1"/>
  <c r="R74" i="1"/>
  <c r="J74" i="1"/>
  <c r="N72" i="1"/>
  <c r="H172" i="1" s="1"/>
  <c r="H180" i="1" l="1"/>
  <c r="H181" i="1"/>
  <c r="V108" i="1"/>
  <c r="T108" i="1"/>
  <c r="V106" i="1"/>
  <c r="T106" i="1"/>
  <c r="T104" i="1"/>
  <c r="R70" i="1"/>
  <c r="X178" i="1"/>
  <c r="X177" i="1"/>
  <c r="X176" i="1"/>
  <c r="X175" i="1"/>
  <c r="X179" i="1"/>
  <c r="R135" i="1"/>
  <c r="X135" i="1" s="1"/>
  <c r="P134" i="1"/>
  <c r="X134" i="1" s="1"/>
  <c r="R126" i="1"/>
  <c r="X126" i="1" s="1"/>
  <c r="P125" i="1"/>
  <c r="X125" i="1" s="1"/>
  <c r="AA30" i="1"/>
  <c r="P176" i="1" s="1"/>
  <c r="R99" i="1"/>
  <c r="X99" i="1" s="1"/>
  <c r="R98" i="1"/>
  <c r="X98" i="1" s="1"/>
  <c r="V97" i="1"/>
  <c r="X97" i="1" s="1"/>
  <c r="R89" i="1"/>
  <c r="X89" i="1" s="1"/>
  <c r="R88" i="1"/>
  <c r="X88" i="1" s="1"/>
  <c r="T85" i="1"/>
  <c r="AA104" i="1" l="1"/>
  <c r="AA108" i="1"/>
  <c r="AA106" i="1"/>
  <c r="P172" i="1"/>
  <c r="AA100" i="1"/>
  <c r="N94" i="1" s="1"/>
  <c r="AA90" i="1"/>
  <c r="N92" i="1" s="1"/>
  <c r="AA85" i="1"/>
  <c r="H175" i="1" s="1"/>
  <c r="AA127" i="1"/>
  <c r="AA136" i="1"/>
  <c r="AA131" i="1" l="1"/>
  <c r="L92" i="1"/>
  <c r="AA92" i="1" s="1"/>
  <c r="L94" i="1" s="1"/>
  <c r="AA94" i="1" s="1"/>
  <c r="AA102" i="1" s="1"/>
  <c r="AA129" i="1"/>
  <c r="T68" i="1" l="1"/>
  <c r="T66" i="1"/>
  <c r="AA66" i="1" s="1"/>
  <c r="P179" i="1" s="1"/>
  <c r="P178" i="1"/>
  <c r="AA68" i="1" l="1"/>
  <c r="P180" i="1" s="1"/>
  <c r="AA9" i="1" l="1"/>
  <c r="R26" i="1" s="1"/>
  <c r="L14" i="1"/>
  <c r="P14" i="1"/>
  <c r="J22" i="1"/>
  <c r="L22" i="1"/>
  <c r="L26" i="1" s="1"/>
  <c r="AA32" i="1"/>
  <c r="P177" i="1" s="1"/>
  <c r="T47" i="1"/>
  <c r="X47" i="1" s="1"/>
  <c r="T48" i="1"/>
  <c r="X48" i="1" s="1"/>
  <c r="L49" i="1"/>
  <c r="X49" i="1" s="1"/>
  <c r="T50" i="1"/>
  <c r="X50" i="1" s="1"/>
  <c r="V58" i="1"/>
  <c r="X58" i="1" s="1"/>
  <c r="V59" i="1"/>
  <c r="X59" i="1" s="1"/>
  <c r="P141" i="1"/>
  <c r="X141" i="1" s="1"/>
  <c r="R142" i="1"/>
  <c r="X142" i="1" s="1"/>
  <c r="P150" i="1"/>
  <c r="X150" i="1" s="1"/>
  <c r="R151" i="1"/>
  <c r="X151" i="1" s="1"/>
  <c r="T159" i="1"/>
  <c r="AA159" i="1" s="1"/>
  <c r="V165" i="1"/>
  <c r="AA165" i="1" s="1"/>
  <c r="P173" i="1" s="1"/>
  <c r="T167" i="1"/>
  <c r="AA167" i="1" s="1"/>
  <c r="X173" i="1" s="1"/>
  <c r="R34" i="1" l="1"/>
  <c r="AA51" i="1"/>
  <c r="T42" i="1"/>
  <c r="T34" i="1"/>
  <c r="R28" i="1"/>
  <c r="R14" i="1"/>
  <c r="AA14" i="1" s="1"/>
  <c r="H174" i="1" s="1"/>
  <c r="AA163" i="1"/>
  <c r="AA161" i="1"/>
  <c r="AA152" i="1"/>
  <c r="X172" i="1" s="1"/>
  <c r="AA143" i="1"/>
  <c r="H173" i="1" s="1"/>
  <c r="J26" i="1"/>
  <c r="AA60" i="1"/>
  <c r="R22" i="1"/>
  <c r="T22" i="1" s="1"/>
  <c r="R23" i="1"/>
  <c r="T23" i="1" s="1"/>
  <c r="AA24" i="1" l="1"/>
  <c r="H178" i="1" s="1"/>
  <c r="AA16" i="1"/>
  <c r="P26" i="1"/>
  <c r="AA28" i="1"/>
  <c r="P174" i="1" s="1"/>
  <c r="AA147" i="1"/>
  <c r="AA34" i="1"/>
  <c r="R36" i="1"/>
  <c r="R38" i="1" s="1"/>
  <c r="T36" i="1"/>
  <c r="T38" i="1" s="1"/>
  <c r="T40" i="1" s="1"/>
  <c r="L55" i="1"/>
  <c r="N55" i="1"/>
  <c r="AA145" i="1"/>
  <c r="AA53" i="1"/>
  <c r="L18" i="1"/>
  <c r="N18" i="1" l="1"/>
  <c r="AA26" i="1"/>
  <c r="AA55" i="1"/>
  <c r="AA62" i="1" s="1"/>
  <c r="R40" i="1"/>
  <c r="P18" i="1" l="1"/>
  <c r="AA18" i="1" s="1"/>
  <c r="H177" i="1" s="1"/>
  <c r="H179" i="1"/>
  <c r="AA20" i="1" l="1"/>
  <c r="P175" i="1" s="1"/>
</calcChain>
</file>

<file path=xl/sharedStrings.xml><?xml version="1.0" encoding="utf-8"?>
<sst xmlns="http://schemas.openxmlformats.org/spreadsheetml/2006/main" count="634" uniqueCount="131">
  <si>
    <t>Výpočet výměr - trubní propustek v km:</t>
  </si>
  <si>
    <t xml:space="preserve"> -</t>
  </si>
  <si>
    <t>délka propustku (L):</t>
  </si>
  <si>
    <t>m</t>
  </si>
  <si>
    <t>hloubka rýhy pro osazení trub:</t>
  </si>
  <si>
    <t>šířka dna rýhy:</t>
  </si>
  <si>
    <t>délka rýhy pro osazení trub (L o):</t>
  </si>
  <si>
    <t>A)</t>
  </si>
  <si>
    <t xml:space="preserve"> pro osazení trub propustku   (délky  L):</t>
  </si>
  <si>
    <t>1.</t>
  </si>
  <si>
    <t>(</t>
  </si>
  <si>
    <t xml:space="preserve"> +</t>
  </si>
  <si>
    <t>) x</t>
  </si>
  <si>
    <t>x</t>
  </si>
  <si>
    <t xml:space="preserve"> =</t>
  </si>
  <si>
    <t>2.</t>
  </si>
  <si>
    <t>Svislé přemístění výkopku:</t>
  </si>
  <si>
    <t>3.</t>
  </si>
  <si>
    <t>4.</t>
  </si>
  <si>
    <t>Uložení sypaniny do nezhutněných násypů:</t>
  </si>
  <si>
    <t>( d t t o   vodorovné přemístění)</t>
  </si>
  <si>
    <t>5.</t>
  </si>
  <si>
    <t>Obsyp potrubí:</t>
  </si>
  <si>
    <t>c e l k e m:</t>
  </si>
  <si>
    <t>6.</t>
  </si>
  <si>
    <t xml:space="preserve"> + </t>
  </si>
  <si>
    <t>7.</t>
  </si>
  <si>
    <t>Úprava lože pod potrubí:</t>
  </si>
  <si>
    <t xml:space="preserve">  +</t>
  </si>
  <si>
    <t>8.</t>
  </si>
  <si>
    <t>9.</t>
  </si>
  <si>
    <t>B)</t>
  </si>
  <si>
    <t>pro</t>
  </si>
  <si>
    <t>x (</t>
  </si>
  <si>
    <t xml:space="preserve"> - (</t>
  </si>
  <si>
    <t>c e l k e m :</t>
  </si>
  <si>
    <t>Zásyp kolem objektu:</t>
  </si>
  <si>
    <t>ks</t>
  </si>
  <si>
    <t>C)</t>
  </si>
  <si>
    <t>Hloubení jam:</t>
  </si>
  <si>
    <t xml:space="preserve">x </t>
  </si>
  <si>
    <t>Uložení sypaniny do nezhutn. násypů:</t>
  </si>
  <si>
    <t>D)</t>
  </si>
  <si>
    <t xml:space="preserve">  pro</t>
  </si>
  <si>
    <t xml:space="preserve"> zajišťovacích pasů dlažby na vtoku:</t>
  </si>
  <si>
    <t>Hloubení rýh do 600 mm:</t>
  </si>
  <si>
    <t>Uložení do nezhutn. násypů:</t>
  </si>
  <si>
    <t>Zdivo pasu z lom. kamene:</t>
  </si>
  <si>
    <t>E)</t>
  </si>
  <si>
    <t xml:space="preserve"> zajišťovacího pasu dlažby na výtoku:</t>
  </si>
  <si>
    <t>F)</t>
  </si>
  <si>
    <t>pro dlažbu dna a svahů příkopů:</t>
  </si>
  <si>
    <t>vtoková strana:</t>
  </si>
  <si>
    <t>výtoková strana:</t>
  </si>
  <si>
    <t>Hloubení rýh do 2000 mm</t>
  </si>
  <si>
    <t>(prohloubení příkopu pro dlažby)</t>
  </si>
  <si>
    <t>Uložení výkopku do nezhutněných násypů:</t>
  </si>
  <si>
    <t>Svahování zářezů:</t>
  </si>
  <si>
    <t>(dno i svahy pod dlažbami)</t>
  </si>
  <si>
    <t>H)</t>
  </si>
  <si>
    <t>na výtoku čelo rovnoběžné</t>
  </si>
  <si>
    <t xml:space="preserve"> </t>
  </si>
  <si>
    <t>S O U Č T Y :</t>
  </si>
  <si>
    <t>vodorov. přemíst. výkopku:</t>
  </si>
  <si>
    <t>obsyp potrubí:</t>
  </si>
  <si>
    <t>dodávka trub:</t>
  </si>
  <si>
    <t>pas z lom.kamene:</t>
  </si>
  <si>
    <t>svahování zářezů:</t>
  </si>
  <si>
    <t>úprava lože pod tr.:</t>
  </si>
  <si>
    <t>násypy nehutněné:</t>
  </si>
  <si>
    <r>
      <t>m</t>
    </r>
    <r>
      <rPr>
        <b/>
        <vertAlign val="superscript"/>
        <sz val="7"/>
        <rFont val="Arial CE"/>
        <family val="2"/>
        <charset val="238"/>
      </rPr>
      <t>3</t>
    </r>
  </si>
  <si>
    <r>
      <t>m</t>
    </r>
    <r>
      <rPr>
        <b/>
        <vertAlign val="superscript"/>
        <sz val="7"/>
        <rFont val="Arial CE"/>
        <family val="2"/>
        <charset val="238"/>
      </rPr>
      <t>2</t>
    </r>
  </si>
  <si>
    <r>
      <t>m</t>
    </r>
    <r>
      <rPr>
        <vertAlign val="superscript"/>
        <sz val="7"/>
        <rFont val="Arial Narrow"/>
        <family val="2"/>
      </rPr>
      <t>3</t>
    </r>
  </si>
  <si>
    <r>
      <t>m</t>
    </r>
    <r>
      <rPr>
        <vertAlign val="superscript"/>
        <sz val="7"/>
        <rFont val="Arial Narrow"/>
        <family val="2"/>
      </rPr>
      <t>2</t>
    </r>
  </si>
  <si>
    <t>10.</t>
  </si>
  <si>
    <t>=</t>
  </si>
  <si>
    <t>rýhy do 2 000 mm:</t>
  </si>
  <si>
    <t>hloubení jam:</t>
  </si>
  <si>
    <t>zřízení propustku:</t>
  </si>
  <si>
    <t>dlažba z LK s vyspárováním:</t>
  </si>
  <si>
    <t>11.</t>
  </si>
  <si>
    <t>Výsprava podkladu živ. vozovky po překopu ACP (tl. 150 mm):</t>
  </si>
  <si>
    <t>12.</t>
  </si>
  <si>
    <t>Výsprava krytu živ. vozovky po překopu AC tl. do 50 mm:</t>
  </si>
  <si>
    <t>13.</t>
  </si>
  <si>
    <r>
      <t>Odstranění živ. vozovky tl. 200 mm do 50 m</t>
    </r>
    <r>
      <rPr>
        <vertAlign val="superscript"/>
        <sz val="7"/>
        <rFont val="Arial CE"/>
        <family val="2"/>
        <charset val="238"/>
      </rPr>
      <t>2</t>
    </r>
    <r>
      <rPr>
        <sz val="7"/>
        <rFont val="Arial CE"/>
        <family val="2"/>
        <charset val="238"/>
      </rPr>
      <t>:</t>
    </r>
  </si>
  <si>
    <t>t</t>
  </si>
  <si>
    <t>15.</t>
  </si>
  <si>
    <t>Zarovnání živ. vozovky tl. 200 mm:</t>
  </si>
  <si>
    <t>Zásyp rýh:</t>
  </si>
  <si>
    <t>výsprava podkladu ACP:</t>
  </si>
  <si>
    <t>výsprava krytu AC:</t>
  </si>
  <si>
    <t>odstranění živ. vozovky:</t>
  </si>
  <si>
    <t>zarovnání živ. vozovky:</t>
  </si>
  <si>
    <t>dopadiště z LK do 200 kg:</t>
  </si>
  <si>
    <t>urovnání líce</t>
  </si>
  <si>
    <t>m:</t>
  </si>
  <si>
    <t>Vodorov.přemíst.výkopku do</t>
  </si>
  <si>
    <t>Základ z betonového pasu tř. C 16/20:</t>
  </si>
  <si>
    <t>Zdivo nádzákladové řádkové z LK na MC 15:</t>
  </si>
  <si>
    <t>Zdivo nadzákladové rubové z kamene lomařsky upraveného:</t>
  </si>
  <si>
    <t>ks čel rovnoběžných:</t>
  </si>
  <si>
    <t>základ z bet. pasu C16/20:</t>
  </si>
  <si>
    <t>zdivo nadz. řádkové z LK:</t>
  </si>
  <si>
    <t>zdivo nadz. rubové lom. u:</t>
  </si>
  <si>
    <t>Výztuž říms čela:</t>
  </si>
  <si>
    <t>výztuž říms:</t>
  </si>
  <si>
    <t>Dlažba z lom.kamene s vyspárováním - tl. 25 cm:</t>
  </si>
  <si>
    <t>stavba:</t>
  </si>
  <si>
    <t>ks čela zalomeného : (vtokové prům. H = 1,00 m)</t>
  </si>
  <si>
    <t>+</t>
  </si>
  <si>
    <t>Vodorov.přemíst.výkopku do:</t>
  </si>
  <si>
    <t>Hloubení rýh do 2 000 mm:</t>
  </si>
  <si>
    <t>zásyp kolem rýh a obj.:</t>
  </si>
  <si>
    <t>Trubní propust č. 1</t>
  </si>
  <si>
    <t>Římsa z železobetonu:</t>
  </si>
  <si>
    <t>Bednění a odbednění římsy:</t>
  </si>
  <si>
    <t>Úprava povrchu římsy pačokováním:</t>
  </si>
  <si>
    <t>železobeton. římsa</t>
  </si>
  <si>
    <t>bednění, odbednění říms</t>
  </si>
  <si>
    <t>pačokování říms</t>
  </si>
  <si>
    <t>světlost propustku DN 600 mm (žb.)</t>
  </si>
  <si>
    <t>Zřízení propustku z trub železobetonových:</t>
  </si>
  <si>
    <t>Dodání trub železobetonových DN 600 mm:</t>
  </si>
  <si>
    <t>propustek kolmý</t>
  </si>
  <si>
    <t>na vtoku čelo rovnoběžné</t>
  </si>
  <si>
    <t xml:space="preserve">Doplnění podkladu vozovky po překopu ŠD 0-63 (tl. 150 mm): </t>
  </si>
  <si>
    <t>rýhy do 800 mm:</t>
  </si>
  <si>
    <t>Tab. č. 12</t>
  </si>
  <si>
    <t xml:space="preserve"> Lesní cesta Supí potok</t>
  </si>
  <si>
    <t>doplnění podkladu ŠD: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</si>
</sst>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0000"/>
  </numFmts>
  <fonts count="24" x14ac:knownFonts="1">
    <font>
      <sz val="10"/>
      <name val="MS Sans Serif"/>
      <charset val="238"/>
    </font>
    <font>
      <sz val="7"/>
      <name val="Arial CE"/>
      <family val="2"/>
      <charset val="238"/>
    </font>
    <font>
      <b/>
      <sz val="7"/>
      <name val="Arial CE"/>
      <family val="2"/>
      <charset val="238"/>
    </font>
    <font>
      <b/>
      <u/>
      <sz val="7"/>
      <name val="Arial CE"/>
      <family val="2"/>
      <charset val="238"/>
    </font>
    <font>
      <b/>
      <i/>
      <sz val="8"/>
      <name val="Arial CE"/>
      <family val="2"/>
      <charset val="238"/>
    </font>
    <font>
      <b/>
      <u/>
      <sz val="9"/>
      <name val="Arial CE"/>
      <family val="2"/>
      <charset val="238"/>
    </font>
    <font>
      <i/>
      <sz val="7"/>
      <name val="Arial CE"/>
      <family val="2"/>
      <charset val="238"/>
    </font>
    <font>
      <b/>
      <i/>
      <sz val="7"/>
      <name val="Arial CE"/>
      <family val="2"/>
      <charset val="238"/>
    </font>
    <font>
      <u/>
      <sz val="7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u/>
      <sz val="8"/>
      <name val="Arial CE"/>
      <family val="2"/>
      <charset val="238"/>
    </font>
    <font>
      <b/>
      <sz val="7"/>
      <name val="Arial Narrow"/>
      <family val="2"/>
    </font>
    <font>
      <b/>
      <vertAlign val="superscript"/>
      <sz val="7"/>
      <name val="Arial CE"/>
      <family val="2"/>
      <charset val="238"/>
    </font>
    <font>
      <sz val="7"/>
      <name val="Arial Narrow"/>
      <family val="2"/>
    </font>
    <font>
      <vertAlign val="superscript"/>
      <sz val="7"/>
      <name val="Arial Narrow"/>
      <family val="2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Narrow"/>
      <family val="2"/>
      <charset val="238"/>
    </font>
    <font>
      <vertAlign val="superscript"/>
      <sz val="7"/>
      <name val="Arial CE"/>
      <family val="2"/>
      <charset val="238"/>
    </font>
    <font>
      <sz val="10"/>
      <name val="MS Sans Serif"/>
      <family val="2"/>
      <charset val="238"/>
    </font>
    <font>
      <b/>
      <sz val="7"/>
      <color rgb="FFFF0000"/>
      <name val="Arial CE"/>
      <family val="2"/>
      <charset val="238"/>
    </font>
    <font>
      <sz val="7"/>
      <color rgb="FFFF0000"/>
      <name val="Arial CE"/>
      <family val="2"/>
      <charset val="238"/>
    </font>
    <font>
      <i/>
      <sz val="7"/>
      <color rgb="FFFF0000"/>
      <name val="Arial CE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B7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FFFF9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2" fontId="2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2" fillId="2" borderId="4" xfId="0" applyNumberFormat="1" applyFont="1" applyFill="1" applyBorder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2" fontId="2" fillId="0" borderId="5" xfId="0" applyNumberFormat="1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left" vertical="center"/>
    </xf>
    <xf numFmtId="2" fontId="1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2" fillId="3" borderId="4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4" fontId="1" fillId="0" borderId="6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1" fillId="0" borderId="7" xfId="0" applyNumberFormat="1" applyFont="1" applyBorder="1" applyAlignment="1">
      <alignment horizontal="left" vertical="center"/>
    </xf>
    <xf numFmtId="2" fontId="2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left" vertical="center"/>
    </xf>
    <xf numFmtId="2" fontId="1" fillId="0" borderId="8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left" vertical="center"/>
    </xf>
    <xf numFmtId="2" fontId="9" fillId="0" borderId="10" xfId="0" applyNumberFormat="1" applyFont="1" applyBorder="1" applyAlignment="1">
      <alignment horizontal="left" vertical="center"/>
    </xf>
    <xf numFmtId="2" fontId="10" fillId="0" borderId="0" xfId="0" applyNumberFormat="1" applyFont="1" applyAlignment="1">
      <alignment horizontal="left" vertical="center"/>
    </xf>
    <xf numFmtId="2" fontId="9" fillId="0" borderId="0" xfId="0" applyNumberFormat="1" applyFont="1" applyAlignment="1">
      <alignment horizontal="left" vertical="center"/>
    </xf>
    <xf numFmtId="2" fontId="10" fillId="0" borderId="11" xfId="0" applyNumberFormat="1" applyFont="1" applyBorder="1" applyAlignment="1">
      <alignment horizontal="left" vertical="center"/>
    </xf>
    <xf numFmtId="2" fontId="14" fillId="0" borderId="10" xfId="0" applyNumberFormat="1" applyFont="1" applyBorder="1" applyAlignment="1">
      <alignment horizontal="left" vertical="center"/>
    </xf>
    <xf numFmtId="2" fontId="12" fillId="0" borderId="11" xfId="0" applyNumberFormat="1" applyFont="1" applyBorder="1" applyAlignment="1">
      <alignment horizontal="left" vertical="center"/>
    </xf>
    <xf numFmtId="2" fontId="2" fillId="0" borderId="13" xfId="0" applyNumberFormat="1" applyFont="1" applyBorder="1" applyAlignment="1">
      <alignment horizontal="left" vertical="center"/>
    </xf>
    <xf numFmtId="2" fontId="2" fillId="0" borderId="14" xfId="0" applyNumberFormat="1" applyFont="1" applyBorder="1" applyAlignment="1">
      <alignment horizontal="left" vertical="center"/>
    </xf>
    <xf numFmtId="2" fontId="2" fillId="0" borderId="15" xfId="0" applyNumberFormat="1" applyFont="1" applyBorder="1" applyAlignment="1">
      <alignment horizontal="left" vertical="center"/>
    </xf>
    <xf numFmtId="1" fontId="1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2" fontId="7" fillId="3" borderId="4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1" fontId="1" fillId="5" borderId="0" xfId="0" applyNumberFormat="1" applyFont="1" applyFill="1" applyAlignment="1">
      <alignment horizontal="center" vertical="center"/>
    </xf>
    <xf numFmtId="2" fontId="1" fillId="6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4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2" fontId="23" fillId="0" borderId="0" xfId="0" applyNumberFormat="1" applyFont="1" applyAlignment="1">
      <alignment horizontal="left" vertical="center"/>
    </xf>
    <xf numFmtId="165" fontId="22" fillId="0" borderId="0" xfId="0" applyNumberFormat="1" applyFont="1" applyAlignment="1">
      <alignment horizontal="left" vertical="center"/>
    </xf>
    <xf numFmtId="2" fontId="2" fillId="4" borderId="0" xfId="0" applyNumberFormat="1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/>
    </xf>
    <xf numFmtId="1" fontId="1" fillId="4" borderId="0" xfId="0" applyNumberFormat="1" applyFont="1" applyFill="1" applyAlignment="1">
      <alignment horizontal="center" vertical="center"/>
    </xf>
    <xf numFmtId="2" fontId="16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2" fontId="14" fillId="0" borderId="12" xfId="0" applyNumberFormat="1" applyFont="1" applyBorder="1" applyAlignment="1">
      <alignment horizontal="left" vertical="center"/>
    </xf>
    <xf numFmtId="1" fontId="1" fillId="0" borderId="0" xfId="0" applyNumberFormat="1" applyFont="1" applyAlignment="1">
      <alignment vertical="center"/>
    </xf>
    <xf numFmtId="2" fontId="1" fillId="0" borderId="12" xfId="0" applyNumberFormat="1" applyFont="1" applyBorder="1" applyAlignment="1">
      <alignment horizontal="left" vertical="center"/>
    </xf>
    <xf numFmtId="2" fontId="2" fillId="0" borderId="12" xfId="0" applyNumberFormat="1" applyFont="1" applyBorder="1" applyAlignment="1">
      <alignment horizontal="left" vertical="center"/>
    </xf>
    <xf numFmtId="2" fontId="1" fillId="0" borderId="12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left" vertical="center"/>
    </xf>
    <xf numFmtId="2" fontId="10" fillId="0" borderId="8" xfId="0" applyNumberFormat="1" applyFont="1" applyBorder="1" applyAlignment="1">
      <alignment horizontal="left" vertical="center"/>
    </xf>
    <xf numFmtId="2" fontId="9" fillId="0" borderId="8" xfId="0" applyNumberFormat="1" applyFont="1" applyBorder="1" applyAlignment="1">
      <alignment horizontal="left" vertical="center"/>
    </xf>
    <xf numFmtId="2" fontId="12" fillId="0" borderId="0" xfId="0" applyNumberFormat="1" applyFont="1" applyAlignment="1">
      <alignment horizontal="right" vertical="center"/>
    </xf>
    <xf numFmtId="2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2" fontId="2" fillId="0" borderId="19" xfId="0" applyNumberFormat="1" applyFont="1" applyBorder="1" applyAlignment="1">
      <alignment horizontal="left" vertical="center"/>
    </xf>
    <xf numFmtId="2" fontId="2" fillId="0" borderId="20" xfId="0" applyNumberFormat="1" applyFont="1" applyBorder="1" applyAlignment="1">
      <alignment horizontal="left" vertical="center"/>
    </xf>
    <xf numFmtId="2" fontId="16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2" fontId="14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2" fontId="14" fillId="0" borderId="12" xfId="0" applyNumberFormat="1" applyFont="1" applyBorder="1" applyAlignment="1">
      <alignment horizontal="left" vertical="center"/>
    </xf>
    <xf numFmtId="1" fontId="1" fillId="6" borderId="0" xfId="0" applyNumberFormat="1" applyFont="1" applyFill="1" applyAlignment="1">
      <alignment horizontal="left" vertical="center"/>
    </xf>
    <xf numFmtId="1" fontId="0" fillId="6" borderId="0" xfId="0" applyNumberFormat="1" applyFill="1" applyAlignment="1">
      <alignment horizontal="left" vertical="center"/>
    </xf>
    <xf numFmtId="2" fontId="14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B7"/>
      <color rgb="FFFFFF97"/>
      <color rgb="FFFFFF7D"/>
      <color rgb="FFFF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1"/>
  <sheetViews>
    <sheetView tabSelected="1" view="pageBreakPreview" topLeftCell="A117" zoomScaleNormal="100" zoomScaleSheetLayoutView="100" workbookViewId="0">
      <selection activeCell="I176" sqref="I176"/>
    </sheetView>
  </sheetViews>
  <sheetFormatPr defaultColWidth="10" defaultRowHeight="9.75" x14ac:dyDescent="0.2"/>
  <cols>
    <col min="1" max="1" width="2" style="1" customWidth="1"/>
    <col min="2" max="2" width="2.7109375" style="1" customWidth="1"/>
    <col min="3" max="3" width="1.7109375" style="2" customWidth="1"/>
    <col min="4" max="5" width="2.7109375" style="2" customWidth="1"/>
    <col min="6" max="6" width="5.42578125" style="76" customWidth="1"/>
    <col min="7" max="7" width="2.28515625" style="76" customWidth="1"/>
    <col min="8" max="8" width="4.28515625" style="76" customWidth="1"/>
    <col min="9" max="9" width="2.140625" style="76" customWidth="1"/>
    <col min="10" max="10" width="5.28515625" style="3" customWidth="1"/>
    <col min="11" max="11" width="2" style="76" customWidth="1"/>
    <col min="12" max="12" width="5.140625" style="76" customWidth="1"/>
    <col min="13" max="13" width="2.28515625" style="76" customWidth="1"/>
    <col min="14" max="14" width="5.7109375" style="76" customWidth="1"/>
    <col min="15" max="15" width="2.140625" style="76" customWidth="1"/>
    <col min="16" max="16" width="4.42578125" style="4" customWidth="1"/>
    <col min="17" max="17" width="2.42578125" style="76" customWidth="1"/>
    <col min="18" max="18" width="4.42578125" style="76" customWidth="1"/>
    <col min="19" max="19" width="2.7109375" style="14" customWidth="1"/>
    <col min="20" max="20" width="4.7109375" style="76" customWidth="1"/>
    <col min="21" max="21" width="2.42578125" style="76" customWidth="1"/>
    <col min="22" max="22" width="5" style="76" customWidth="1"/>
    <col min="23" max="23" width="2.28515625" style="76" customWidth="1"/>
    <col min="24" max="24" width="4.28515625" style="76" customWidth="1"/>
    <col min="25" max="25" width="2.28515625" style="76" customWidth="1"/>
    <col min="26" max="26" width="2.140625" style="76" customWidth="1"/>
    <col min="27" max="27" width="5.7109375" style="14" customWidth="1"/>
    <col min="28" max="28" width="3.5703125" style="1" customWidth="1"/>
    <col min="29" max="32" width="10" style="76" customWidth="1"/>
    <col min="33" max="16384" width="10" style="2"/>
  </cols>
  <sheetData>
    <row r="1" spans="1:32" ht="21.4" customHeight="1" thickBot="1" x14ac:dyDescent="0.25">
      <c r="B1" s="2" t="s">
        <v>108</v>
      </c>
      <c r="D1" s="61" t="s">
        <v>129</v>
      </c>
      <c r="J1" s="73"/>
      <c r="K1" s="73"/>
      <c r="L1" s="91" t="s">
        <v>114</v>
      </c>
      <c r="M1" s="72"/>
      <c r="N1" s="72"/>
      <c r="O1" s="72"/>
      <c r="P1" s="72"/>
      <c r="Q1" s="72"/>
      <c r="R1" s="72"/>
      <c r="S1" s="72"/>
      <c r="T1" s="70"/>
      <c r="U1" s="70"/>
      <c r="X1" s="115" t="s">
        <v>128</v>
      </c>
      <c r="Y1" s="116"/>
      <c r="Z1" s="116"/>
      <c r="AA1" s="116"/>
      <c r="AB1" s="117"/>
      <c r="AC1" s="2"/>
    </row>
    <row r="3" spans="1:32" ht="4.5" customHeight="1" x14ac:dyDescent="0.2">
      <c r="A3" s="5"/>
      <c r="B3" s="6"/>
      <c r="C3" s="7"/>
      <c r="D3" s="7"/>
      <c r="E3" s="7"/>
      <c r="F3" s="8"/>
      <c r="G3" s="8"/>
      <c r="H3" s="8"/>
      <c r="I3" s="8"/>
      <c r="J3" s="9"/>
      <c r="K3" s="8"/>
      <c r="L3" s="8"/>
      <c r="M3" s="8"/>
      <c r="N3" s="8"/>
      <c r="O3" s="8"/>
      <c r="P3" s="10"/>
      <c r="Q3" s="8"/>
      <c r="R3" s="8"/>
      <c r="S3" s="11"/>
      <c r="T3" s="8"/>
      <c r="U3" s="8"/>
      <c r="V3" s="8"/>
      <c r="W3" s="8"/>
      <c r="X3" s="8"/>
      <c r="Y3" s="8"/>
      <c r="Z3" s="8"/>
      <c r="AA3" s="11"/>
      <c r="AB3" s="66"/>
    </row>
    <row r="4" spans="1:32" s="1" customFormat="1" ht="12" customHeight="1" x14ac:dyDescent="0.2">
      <c r="A4" s="12"/>
      <c r="B4" s="13" t="s">
        <v>0</v>
      </c>
      <c r="D4" s="2"/>
      <c r="E4" s="2"/>
      <c r="F4" s="14"/>
      <c r="G4" s="14"/>
      <c r="H4" s="14"/>
      <c r="I4" s="14"/>
      <c r="J4" s="15"/>
      <c r="K4" s="14"/>
      <c r="M4" s="119">
        <v>0.13852</v>
      </c>
      <c r="N4" s="120"/>
      <c r="O4" s="120"/>
      <c r="P4" s="69"/>
      <c r="Q4" s="14"/>
      <c r="R4" s="1" t="s">
        <v>124</v>
      </c>
      <c r="S4" s="17"/>
      <c r="T4" s="14"/>
      <c r="U4" s="14"/>
      <c r="V4" s="14"/>
      <c r="W4" s="18"/>
      <c r="X4" s="14"/>
      <c r="Y4" s="14"/>
      <c r="Z4" s="14"/>
      <c r="AB4" s="67"/>
      <c r="AC4" s="14"/>
      <c r="AD4" s="14"/>
      <c r="AE4" s="14"/>
      <c r="AF4" s="14"/>
    </row>
    <row r="5" spans="1:32" ht="4.5" customHeight="1" x14ac:dyDescent="0.2">
      <c r="A5" s="12"/>
      <c r="AB5" s="67"/>
    </row>
    <row r="6" spans="1:32" ht="9" customHeight="1" x14ac:dyDescent="0.2">
      <c r="A6" s="12"/>
      <c r="B6" s="19" t="s">
        <v>1</v>
      </c>
      <c r="C6" s="2" t="s">
        <v>125</v>
      </c>
      <c r="R6" s="2" t="s">
        <v>2</v>
      </c>
      <c r="T6" s="2"/>
      <c r="X6" s="20"/>
      <c r="Y6" s="20"/>
      <c r="AA6" s="21">
        <v>7</v>
      </c>
      <c r="AB6" s="67" t="s">
        <v>3</v>
      </c>
    </row>
    <row r="7" spans="1:32" ht="9" customHeight="1" x14ac:dyDescent="0.2">
      <c r="A7" s="12"/>
      <c r="B7" s="19" t="s">
        <v>1</v>
      </c>
      <c r="C7" s="24" t="s">
        <v>60</v>
      </c>
      <c r="R7" s="2" t="s">
        <v>4</v>
      </c>
      <c r="T7" s="2"/>
      <c r="AA7" s="25">
        <v>1.25</v>
      </c>
      <c r="AB7" s="67" t="s">
        <v>3</v>
      </c>
    </row>
    <row r="8" spans="1:32" ht="9" customHeight="1" x14ac:dyDescent="0.2">
      <c r="A8" s="12"/>
      <c r="B8" s="22" t="s">
        <v>1</v>
      </c>
      <c r="C8" s="2" t="s">
        <v>121</v>
      </c>
      <c r="D8" s="23"/>
      <c r="E8" s="24"/>
      <c r="F8" s="2"/>
      <c r="G8" s="14"/>
      <c r="K8" s="14"/>
      <c r="R8" s="2" t="s">
        <v>5</v>
      </c>
      <c r="S8" s="2"/>
      <c r="T8" s="2"/>
      <c r="U8" s="2"/>
      <c r="V8" s="2"/>
      <c r="W8" s="2"/>
      <c r="X8" s="2"/>
      <c r="Y8" s="2"/>
      <c r="Z8" s="2"/>
      <c r="AA8" s="25">
        <v>1.6</v>
      </c>
      <c r="AB8" s="67" t="s">
        <v>3</v>
      </c>
    </row>
    <row r="9" spans="1:32" ht="9.75" customHeight="1" x14ac:dyDescent="0.2">
      <c r="A9" s="12"/>
      <c r="B9" s="22"/>
      <c r="C9" s="77"/>
      <c r="D9" s="77"/>
      <c r="E9" s="77"/>
      <c r="F9" s="26"/>
      <c r="G9" s="77"/>
      <c r="H9" s="2"/>
      <c r="J9" s="14"/>
      <c r="K9" s="14"/>
      <c r="R9" s="2" t="s">
        <v>6</v>
      </c>
      <c r="T9" s="2"/>
      <c r="AA9" s="25">
        <f>(AA6-(2*0.6))</f>
        <v>5.8</v>
      </c>
      <c r="AB9" s="67" t="s">
        <v>3</v>
      </c>
    </row>
    <row r="10" spans="1:32" ht="4.5" customHeight="1" x14ac:dyDescent="0.2">
      <c r="A10" s="27"/>
      <c r="B10" s="28"/>
      <c r="C10" s="29"/>
      <c r="D10" s="29"/>
      <c r="E10" s="29"/>
      <c r="F10" s="30"/>
      <c r="G10" s="30"/>
      <c r="H10" s="30"/>
      <c r="I10" s="30"/>
      <c r="J10" s="31"/>
      <c r="K10" s="30"/>
      <c r="L10" s="30"/>
      <c r="M10" s="30"/>
      <c r="N10" s="30"/>
      <c r="O10" s="30"/>
      <c r="P10" s="32"/>
      <c r="Q10" s="30"/>
      <c r="R10" s="30"/>
      <c r="S10" s="33"/>
      <c r="T10" s="30"/>
      <c r="U10" s="30"/>
      <c r="V10" s="30"/>
      <c r="W10" s="30"/>
      <c r="X10" s="30"/>
      <c r="Y10" s="30"/>
      <c r="Z10" s="30"/>
      <c r="AA10" s="33"/>
      <c r="AB10" s="68"/>
    </row>
    <row r="11" spans="1:32" ht="9.75" customHeight="1" x14ac:dyDescent="0.2"/>
    <row r="12" spans="1:32" s="1" customFormat="1" x14ac:dyDescent="0.2">
      <c r="A12" s="1" t="s">
        <v>7</v>
      </c>
      <c r="B12" s="1" t="s">
        <v>8</v>
      </c>
      <c r="C12" s="2"/>
      <c r="F12" s="14"/>
      <c r="G12" s="14"/>
      <c r="H12" s="14"/>
      <c r="I12" s="14"/>
      <c r="J12" s="15"/>
      <c r="K12" s="14"/>
      <c r="L12" s="14"/>
      <c r="M12" s="14"/>
      <c r="N12" s="14"/>
      <c r="O12" s="14"/>
      <c r="P12" s="16"/>
      <c r="Q12" s="14"/>
      <c r="T12" s="14"/>
      <c r="U12" s="14"/>
      <c r="V12" s="14"/>
      <c r="W12" s="14"/>
      <c r="X12" s="14"/>
      <c r="Y12" s="14"/>
      <c r="Z12" s="14"/>
      <c r="AC12" s="14"/>
      <c r="AD12" s="14"/>
      <c r="AE12" s="14"/>
      <c r="AF12" s="14"/>
    </row>
    <row r="13" spans="1:32" ht="4.9000000000000004" customHeight="1" x14ac:dyDescent="0.2">
      <c r="B13" s="14"/>
    </row>
    <row r="14" spans="1:32" x14ac:dyDescent="0.2">
      <c r="B14" s="14" t="s">
        <v>9</v>
      </c>
      <c r="C14" s="2" t="s">
        <v>112</v>
      </c>
      <c r="I14" s="22" t="s">
        <v>10</v>
      </c>
      <c r="J14" s="76">
        <v>0.7</v>
      </c>
      <c r="K14" s="76" t="s">
        <v>11</v>
      </c>
      <c r="L14" s="76">
        <f>AA8+AA7/2*2</f>
        <v>2.85</v>
      </c>
      <c r="M14" s="76" t="s">
        <v>12</v>
      </c>
      <c r="N14" s="3">
        <v>0.5</v>
      </c>
      <c r="O14" s="76" t="s">
        <v>13</v>
      </c>
      <c r="P14" s="76">
        <f>AA7</f>
        <v>1.25</v>
      </c>
      <c r="Q14" s="76" t="s">
        <v>13</v>
      </c>
      <c r="R14" s="76">
        <f>AA9</f>
        <v>5.8</v>
      </c>
      <c r="Z14" s="76" t="s">
        <v>14</v>
      </c>
      <c r="AA14" s="14">
        <f>(J14+L14)*N14*P14*R14</f>
        <v>12.86875</v>
      </c>
      <c r="AB14" s="1" t="s">
        <v>70</v>
      </c>
    </row>
    <row r="15" spans="1:32" ht="5.25" customHeight="1" x14ac:dyDescent="0.2">
      <c r="B15" s="14"/>
      <c r="AB15" s="1" t="s">
        <v>61</v>
      </c>
    </row>
    <row r="16" spans="1:32" x14ac:dyDescent="0.2">
      <c r="B16" s="14" t="s">
        <v>15</v>
      </c>
      <c r="C16" s="2" t="s">
        <v>16</v>
      </c>
      <c r="H16" s="20"/>
      <c r="I16" s="20"/>
      <c r="J16" s="20"/>
      <c r="Z16" s="76" t="s">
        <v>14</v>
      </c>
      <c r="AA16" s="14">
        <f>AA14</f>
        <v>12.86875</v>
      </c>
      <c r="AB16" s="1" t="s">
        <v>70</v>
      </c>
    </row>
    <row r="17" spans="2:28" ht="5.25" customHeight="1" x14ac:dyDescent="0.2">
      <c r="B17" s="14"/>
      <c r="AB17" s="1" t="s">
        <v>61</v>
      </c>
    </row>
    <row r="18" spans="2:28" ht="12.75" x14ac:dyDescent="0.2">
      <c r="B18" s="14" t="s">
        <v>17</v>
      </c>
      <c r="C18" s="2" t="s">
        <v>111</v>
      </c>
      <c r="I18" s="122">
        <v>20</v>
      </c>
      <c r="J18" s="123"/>
      <c r="K18" s="76" t="s">
        <v>3</v>
      </c>
      <c r="L18" s="76">
        <f>AA14</f>
        <v>12.86875</v>
      </c>
      <c r="M18" s="76" t="s">
        <v>1</v>
      </c>
      <c r="N18" s="76">
        <f>AA24</f>
        <v>4.3760623000000001</v>
      </c>
      <c r="O18" s="76" t="s">
        <v>1</v>
      </c>
      <c r="P18" s="76">
        <f>AA26</f>
        <v>9.5192499999999995</v>
      </c>
      <c r="Z18" s="76" t="s">
        <v>14</v>
      </c>
      <c r="AA18" s="14">
        <f>L18-N18-P18</f>
        <v>-1.0265622999999984</v>
      </c>
      <c r="AB18" s="1" t="s">
        <v>70</v>
      </c>
    </row>
    <row r="19" spans="2:28" ht="4.9000000000000004" customHeight="1" x14ac:dyDescent="0.2">
      <c r="AB19" s="1" t="s">
        <v>61</v>
      </c>
    </row>
    <row r="20" spans="2:28" x14ac:dyDescent="0.2">
      <c r="B20" s="14" t="s">
        <v>18</v>
      </c>
      <c r="C20" s="2" t="s">
        <v>19</v>
      </c>
      <c r="N20" s="34" t="s">
        <v>20</v>
      </c>
      <c r="Z20" s="76" t="s">
        <v>14</v>
      </c>
      <c r="AA20" s="14">
        <f>AA18</f>
        <v>-1.0265622999999984</v>
      </c>
      <c r="AB20" s="1" t="s">
        <v>70</v>
      </c>
    </row>
    <row r="21" spans="2:28" ht="4.9000000000000004" customHeight="1" x14ac:dyDescent="0.2">
      <c r="B21" s="14"/>
    </row>
    <row r="22" spans="2:28" x14ac:dyDescent="0.2">
      <c r="B22" s="14" t="s">
        <v>21</v>
      </c>
      <c r="C22" s="2" t="s">
        <v>22</v>
      </c>
      <c r="G22" s="2"/>
      <c r="H22" s="2"/>
      <c r="I22" s="22" t="s">
        <v>10</v>
      </c>
      <c r="J22" s="76">
        <f>AA8+0.1</f>
        <v>1.7000000000000002</v>
      </c>
      <c r="K22" s="76" t="s">
        <v>11</v>
      </c>
      <c r="L22" s="76">
        <f>AA8+0.6/2*2</f>
        <v>2.2000000000000002</v>
      </c>
      <c r="M22" s="76" t="s">
        <v>12</v>
      </c>
      <c r="N22" s="3">
        <v>0.5</v>
      </c>
      <c r="O22" s="76" t="s">
        <v>13</v>
      </c>
      <c r="P22" s="76">
        <v>0.5</v>
      </c>
      <c r="Q22" s="76" t="s">
        <v>13</v>
      </c>
      <c r="R22" s="76">
        <f>AA9</f>
        <v>5.8</v>
      </c>
      <c r="S22" s="14" t="s">
        <v>14</v>
      </c>
      <c r="T22" s="35">
        <f>(J22+L22)*N22*P22*R22</f>
        <v>5.6550000000000002</v>
      </c>
      <c r="U22" s="20"/>
      <c r="V22" s="20"/>
      <c r="W22" s="20"/>
      <c r="X22" s="20"/>
      <c r="Y22" s="20"/>
    </row>
    <row r="23" spans="2:28" x14ac:dyDescent="0.2">
      <c r="B23" s="14"/>
      <c r="G23" s="22"/>
      <c r="J23" s="2"/>
      <c r="K23" s="2"/>
      <c r="L23" s="76">
        <v>-3.14</v>
      </c>
      <c r="M23" s="76" t="s">
        <v>13</v>
      </c>
      <c r="N23" s="35">
        <v>0.26500000000000001</v>
      </c>
      <c r="O23" s="76" t="s">
        <v>13</v>
      </c>
      <c r="P23" s="35">
        <v>0.26500000000000001</v>
      </c>
      <c r="Q23" s="76" t="s">
        <v>13</v>
      </c>
      <c r="R23" s="76">
        <f>AA9</f>
        <v>5.8</v>
      </c>
      <c r="S23" s="14" t="s">
        <v>14</v>
      </c>
      <c r="T23" s="36">
        <f>L23*N23*P23*R23</f>
        <v>-1.2789377000000002</v>
      </c>
      <c r="U23" s="30"/>
    </row>
    <row r="24" spans="2:28" x14ac:dyDescent="0.2">
      <c r="B24" s="14"/>
      <c r="G24" s="22"/>
      <c r="O24" s="76" t="s">
        <v>23</v>
      </c>
      <c r="Z24" s="76" t="s">
        <v>14</v>
      </c>
      <c r="AA24" s="14">
        <f>SUM(T22:T23)</f>
        <v>4.3760623000000001</v>
      </c>
      <c r="AB24" s="1" t="s">
        <v>70</v>
      </c>
    </row>
    <row r="25" spans="2:28" ht="4.9000000000000004" customHeight="1" x14ac:dyDescent="0.2">
      <c r="B25" s="14"/>
      <c r="G25" s="22"/>
      <c r="AB25" s="1" t="s">
        <v>61</v>
      </c>
    </row>
    <row r="26" spans="2:28" x14ac:dyDescent="0.2">
      <c r="B26" s="14" t="s">
        <v>24</v>
      </c>
      <c r="C26" s="2" t="s">
        <v>89</v>
      </c>
      <c r="G26" s="2"/>
      <c r="H26" s="2"/>
      <c r="I26" s="22" t="s">
        <v>10</v>
      </c>
      <c r="J26" s="76">
        <f>L22</f>
        <v>2.2000000000000002</v>
      </c>
      <c r="K26" s="76" t="s">
        <v>25</v>
      </c>
      <c r="L26" s="76">
        <f>L22+(AA7-0.6)/2*2</f>
        <v>2.85</v>
      </c>
      <c r="M26" s="76" t="s">
        <v>12</v>
      </c>
      <c r="N26" s="3">
        <v>0.5</v>
      </c>
      <c r="O26" s="76" t="s">
        <v>13</v>
      </c>
      <c r="P26" s="76">
        <f>L26-J26</f>
        <v>0.64999999999999991</v>
      </c>
      <c r="Q26" s="76" t="s">
        <v>13</v>
      </c>
      <c r="R26" s="76">
        <f>AA9</f>
        <v>5.8</v>
      </c>
      <c r="S26" s="2"/>
      <c r="T26" s="2"/>
      <c r="V26" s="20"/>
      <c r="W26" s="20"/>
      <c r="X26" s="20"/>
      <c r="Y26" s="20"/>
      <c r="Z26" s="20" t="s">
        <v>14</v>
      </c>
      <c r="AA26" s="14">
        <f>(J26+L26)*N26*P26*R26</f>
        <v>9.5192499999999995</v>
      </c>
      <c r="AB26" s="1" t="s">
        <v>70</v>
      </c>
    </row>
    <row r="27" spans="2:28" ht="4.9000000000000004" customHeight="1" x14ac:dyDescent="0.2">
      <c r="B27" s="14"/>
      <c r="AB27" s="1" t="s">
        <v>61</v>
      </c>
    </row>
    <row r="28" spans="2:28" x14ac:dyDescent="0.2">
      <c r="B28" s="14" t="s">
        <v>26</v>
      </c>
      <c r="C28" s="2" t="s">
        <v>27</v>
      </c>
      <c r="I28" s="22" t="s">
        <v>10</v>
      </c>
      <c r="J28" s="76">
        <v>0.7</v>
      </c>
      <c r="K28" s="76" t="s">
        <v>28</v>
      </c>
      <c r="L28" s="76">
        <v>0.8</v>
      </c>
      <c r="M28" s="76" t="s">
        <v>12</v>
      </c>
      <c r="N28" s="3">
        <v>0.5</v>
      </c>
      <c r="O28" s="76" t="s">
        <v>13</v>
      </c>
      <c r="P28" s="76">
        <v>0.1</v>
      </c>
      <c r="Q28" s="76" t="s">
        <v>13</v>
      </c>
      <c r="R28" s="76">
        <f>AA9</f>
        <v>5.8</v>
      </c>
      <c r="Z28" s="76" t="s">
        <v>14</v>
      </c>
      <c r="AA28" s="14">
        <f>(J28+L28)*N28*P28*R28</f>
        <v>0.43500000000000005</v>
      </c>
      <c r="AB28" s="1" t="s">
        <v>70</v>
      </c>
    </row>
    <row r="29" spans="2:28" ht="6.4" customHeight="1" x14ac:dyDescent="0.2"/>
    <row r="30" spans="2:28" x14ac:dyDescent="0.2">
      <c r="B30" s="14" t="s">
        <v>29</v>
      </c>
      <c r="C30" s="2" t="s">
        <v>122</v>
      </c>
      <c r="Z30" s="76" t="s">
        <v>14</v>
      </c>
      <c r="AA30" s="14">
        <f>AA6</f>
        <v>7</v>
      </c>
      <c r="AB30" s="1" t="s">
        <v>3</v>
      </c>
    </row>
    <row r="31" spans="2:28" ht="4.9000000000000004" customHeight="1" x14ac:dyDescent="0.2">
      <c r="B31" s="14"/>
    </row>
    <row r="32" spans="2:28" x14ac:dyDescent="0.2">
      <c r="B32" s="14" t="s">
        <v>30</v>
      </c>
      <c r="C32" s="2" t="s">
        <v>123</v>
      </c>
      <c r="Z32" s="76" t="s">
        <v>14</v>
      </c>
      <c r="AA32" s="14">
        <f>AA6</f>
        <v>7</v>
      </c>
      <c r="AB32" s="1" t="s">
        <v>3</v>
      </c>
    </row>
    <row r="33" spans="1:28" ht="4.5" customHeight="1" x14ac:dyDescent="0.2">
      <c r="B33" s="14"/>
      <c r="AA33" s="15"/>
    </row>
    <row r="34" spans="1:28" x14ac:dyDescent="0.2">
      <c r="B34" s="14" t="s">
        <v>74</v>
      </c>
      <c r="C34" s="2" t="s">
        <v>126</v>
      </c>
      <c r="D34" s="80"/>
      <c r="E34" s="80"/>
      <c r="F34" s="82"/>
      <c r="G34" s="82"/>
      <c r="H34" s="82"/>
      <c r="I34" s="82"/>
      <c r="J34" s="81"/>
      <c r="K34" s="82"/>
      <c r="L34" s="82"/>
      <c r="M34" s="82"/>
      <c r="N34" s="82"/>
      <c r="R34" s="76">
        <f>L14</f>
        <v>2.85</v>
      </c>
      <c r="S34" s="76" t="s">
        <v>13</v>
      </c>
      <c r="T34" s="76">
        <f>AA9</f>
        <v>5.8</v>
      </c>
      <c r="X34" s="35"/>
      <c r="Z34" s="76" t="s">
        <v>14</v>
      </c>
      <c r="AA34" s="14">
        <f>R34*T34</f>
        <v>16.53</v>
      </c>
      <c r="AB34" s="1" t="s">
        <v>71</v>
      </c>
    </row>
    <row r="35" spans="1:28" ht="4.5" customHeight="1" x14ac:dyDescent="0.2">
      <c r="B35" s="14"/>
      <c r="S35" s="76"/>
      <c r="X35" s="35"/>
    </row>
    <row r="36" spans="1:28" x14ac:dyDescent="0.2">
      <c r="B36" s="14" t="s">
        <v>80</v>
      </c>
      <c r="C36" s="2" t="s">
        <v>81</v>
      </c>
      <c r="R36" s="76">
        <f>R34</f>
        <v>2.85</v>
      </c>
      <c r="S36" s="76" t="s">
        <v>13</v>
      </c>
      <c r="T36" s="76">
        <f>T34</f>
        <v>5.8</v>
      </c>
      <c r="X36" s="35"/>
      <c r="Z36" s="76" t="s">
        <v>75</v>
      </c>
      <c r="AA36" s="14">
        <v>0</v>
      </c>
      <c r="AB36" s="1" t="s">
        <v>71</v>
      </c>
    </row>
    <row r="37" spans="1:28" ht="5.25" customHeight="1" x14ac:dyDescent="0.2">
      <c r="B37" s="14"/>
      <c r="S37" s="76"/>
      <c r="X37" s="35"/>
    </row>
    <row r="38" spans="1:28" x14ac:dyDescent="0.2">
      <c r="B38" s="14" t="s">
        <v>82</v>
      </c>
      <c r="C38" s="2" t="s">
        <v>83</v>
      </c>
      <c r="R38" s="76">
        <f>R36</f>
        <v>2.85</v>
      </c>
      <c r="S38" s="76" t="s">
        <v>13</v>
      </c>
      <c r="T38" s="76">
        <f>T36</f>
        <v>5.8</v>
      </c>
      <c r="X38" s="35"/>
      <c r="Z38" s="76" t="s">
        <v>75</v>
      </c>
      <c r="AA38" s="14">
        <v>0</v>
      </c>
      <c r="AB38" s="1" t="s">
        <v>71</v>
      </c>
    </row>
    <row r="39" spans="1:28" ht="5.25" customHeight="1" x14ac:dyDescent="0.2">
      <c r="B39" s="14"/>
      <c r="S39" s="76"/>
      <c r="X39" s="35"/>
    </row>
    <row r="40" spans="1:28" x14ac:dyDescent="0.2">
      <c r="B40" s="14" t="s">
        <v>84</v>
      </c>
      <c r="C40" s="2" t="s">
        <v>85</v>
      </c>
      <c r="R40" s="76">
        <f>R38</f>
        <v>2.85</v>
      </c>
      <c r="S40" s="76" t="s">
        <v>13</v>
      </c>
      <c r="T40" s="76">
        <f>T38</f>
        <v>5.8</v>
      </c>
      <c r="X40" s="35"/>
      <c r="Z40" s="76" t="s">
        <v>75</v>
      </c>
      <c r="AA40" s="14">
        <v>0</v>
      </c>
      <c r="AB40" s="1" t="s">
        <v>71</v>
      </c>
    </row>
    <row r="41" spans="1:28" ht="4.5" customHeight="1" x14ac:dyDescent="0.2">
      <c r="B41" s="14"/>
      <c r="S41" s="76"/>
      <c r="X41" s="35"/>
    </row>
    <row r="42" spans="1:28" x14ac:dyDescent="0.2">
      <c r="B42" s="14" t="s">
        <v>87</v>
      </c>
      <c r="C42" s="2" t="s">
        <v>88</v>
      </c>
      <c r="R42" s="76">
        <v>2</v>
      </c>
      <c r="S42" s="76" t="s">
        <v>13</v>
      </c>
      <c r="T42" s="76">
        <f>AA9</f>
        <v>5.8</v>
      </c>
      <c r="X42" s="35"/>
      <c r="Z42" s="76" t="s">
        <v>75</v>
      </c>
      <c r="AA42" s="14">
        <v>0</v>
      </c>
      <c r="AB42" s="1" t="s">
        <v>71</v>
      </c>
    </row>
    <row r="43" spans="1:28" x14ac:dyDescent="0.2">
      <c r="B43" s="14"/>
    </row>
    <row r="44" spans="1:28" x14ac:dyDescent="0.2">
      <c r="A44" s="1" t="s">
        <v>31</v>
      </c>
      <c r="B44" s="37" t="s">
        <v>32</v>
      </c>
      <c r="C44" s="38">
        <v>2</v>
      </c>
      <c r="D44" s="1" t="s">
        <v>101</v>
      </c>
      <c r="E44" s="39"/>
      <c r="F44" s="39"/>
      <c r="G44" s="40"/>
      <c r="H44" s="40"/>
      <c r="I44" s="40"/>
      <c r="J44" s="41"/>
      <c r="K44" s="40"/>
      <c r="L44" s="40"/>
      <c r="M44" s="40"/>
      <c r="N44" s="40"/>
      <c r="O44" s="14"/>
      <c r="P44" s="16"/>
      <c r="Q44" s="14"/>
      <c r="Z44" s="14"/>
    </row>
    <row r="45" spans="1:28" ht="6" customHeight="1" x14ac:dyDescent="0.2">
      <c r="B45" s="14"/>
    </row>
    <row r="46" spans="1:28" x14ac:dyDescent="0.2">
      <c r="B46" s="14" t="s">
        <v>9</v>
      </c>
      <c r="C46" s="2" t="s">
        <v>112</v>
      </c>
    </row>
    <row r="47" spans="1:28" x14ac:dyDescent="0.2">
      <c r="B47" s="42"/>
      <c r="C47" s="43"/>
      <c r="E47" s="22" t="s">
        <v>10</v>
      </c>
      <c r="F47" s="76">
        <v>0.3</v>
      </c>
      <c r="G47" s="76" t="s">
        <v>11</v>
      </c>
      <c r="H47" s="76">
        <v>0.6</v>
      </c>
      <c r="I47" s="76" t="s">
        <v>12</v>
      </c>
      <c r="J47" s="3">
        <v>0.5</v>
      </c>
      <c r="K47" s="76" t="s">
        <v>13</v>
      </c>
      <c r="L47" s="76">
        <v>1</v>
      </c>
      <c r="M47" s="76" t="s">
        <v>33</v>
      </c>
      <c r="N47" s="76">
        <v>4.5999999999999996</v>
      </c>
      <c r="O47" s="76" t="s">
        <v>11</v>
      </c>
      <c r="P47" s="44">
        <v>5.3</v>
      </c>
      <c r="Q47" s="76" t="s">
        <v>12</v>
      </c>
      <c r="R47" s="3">
        <v>0.5</v>
      </c>
      <c r="S47" s="76" t="s">
        <v>13</v>
      </c>
      <c r="T47" s="4">
        <f>C44</f>
        <v>2</v>
      </c>
      <c r="W47" s="76" t="s">
        <v>14</v>
      </c>
      <c r="X47" s="76">
        <f>(F47+H47)*J47*L47*(N47+P47)*R47*T47</f>
        <v>4.4549999999999992</v>
      </c>
    </row>
    <row r="48" spans="1:28" x14ac:dyDescent="0.2">
      <c r="E48" s="22" t="s">
        <v>10</v>
      </c>
      <c r="F48" s="76">
        <v>1.3</v>
      </c>
      <c r="G48" s="76" t="s">
        <v>11</v>
      </c>
      <c r="H48" s="76">
        <v>0.1</v>
      </c>
      <c r="I48" s="76" t="s">
        <v>12</v>
      </c>
      <c r="J48" s="3">
        <v>0.5</v>
      </c>
      <c r="K48" s="76" t="s">
        <v>13</v>
      </c>
      <c r="L48" s="76">
        <v>1</v>
      </c>
      <c r="M48" s="76" t="s">
        <v>33</v>
      </c>
      <c r="N48" s="76">
        <v>4.5999999999999996</v>
      </c>
      <c r="O48" s="76" t="s">
        <v>11</v>
      </c>
      <c r="P48" s="44">
        <v>5.4</v>
      </c>
      <c r="Q48" s="76" t="s">
        <v>12</v>
      </c>
      <c r="R48" s="3">
        <v>0.5</v>
      </c>
      <c r="S48" s="76" t="s">
        <v>13</v>
      </c>
      <c r="T48" s="4">
        <f>C44</f>
        <v>2</v>
      </c>
      <c r="W48" s="76" t="s">
        <v>14</v>
      </c>
      <c r="X48" s="76">
        <f>(F48+H48)*J48*L48*(N48+P48)*R48*T48</f>
        <v>7.0000000000000009</v>
      </c>
    </row>
    <row r="49" spans="2:28" x14ac:dyDescent="0.2">
      <c r="B49" s="14"/>
      <c r="F49" s="76">
        <v>0.8</v>
      </c>
      <c r="G49" s="76" t="s">
        <v>13</v>
      </c>
      <c r="H49" s="76">
        <v>4</v>
      </c>
      <c r="I49" s="76" t="s">
        <v>13</v>
      </c>
      <c r="J49" s="76">
        <v>0.65</v>
      </c>
      <c r="K49" s="76" t="s">
        <v>13</v>
      </c>
      <c r="L49" s="76">
        <f>C44</f>
        <v>2</v>
      </c>
      <c r="R49" s="3"/>
      <c r="S49" s="76"/>
      <c r="W49" s="76" t="s">
        <v>14</v>
      </c>
      <c r="X49" s="76">
        <f>F49*H49*J49*L49</f>
        <v>4.16</v>
      </c>
    </row>
    <row r="50" spans="2:28" x14ac:dyDescent="0.2">
      <c r="B50" s="14"/>
      <c r="E50" s="2" t="s">
        <v>34</v>
      </c>
      <c r="F50" s="76">
        <v>1.6</v>
      </c>
      <c r="G50" s="76" t="s">
        <v>11</v>
      </c>
      <c r="H50" s="76">
        <v>2.4</v>
      </c>
      <c r="I50" s="76" t="s">
        <v>12</v>
      </c>
      <c r="J50" s="3">
        <v>0.5</v>
      </c>
      <c r="K50" s="76" t="s">
        <v>13</v>
      </c>
      <c r="L50" s="76">
        <v>1.3</v>
      </c>
      <c r="M50" s="76" t="s">
        <v>33</v>
      </c>
      <c r="N50" s="76">
        <v>0.3</v>
      </c>
      <c r="O50" s="76" t="s">
        <v>11</v>
      </c>
      <c r="P50" s="76">
        <v>0.6</v>
      </c>
      <c r="Q50" s="76" t="s">
        <v>12</v>
      </c>
      <c r="R50" s="76">
        <v>0.5</v>
      </c>
      <c r="S50" s="76" t="s">
        <v>13</v>
      </c>
      <c r="T50" s="4">
        <f>C44</f>
        <v>2</v>
      </c>
      <c r="W50" s="76" t="s">
        <v>14</v>
      </c>
      <c r="X50" s="30">
        <f>-(F50+H50)*J50*L50*(N50+P50)*R50*T50</f>
        <v>-2.34</v>
      </c>
      <c r="Y50" s="30"/>
    </row>
    <row r="51" spans="2:28" x14ac:dyDescent="0.2">
      <c r="B51" s="14"/>
      <c r="U51" s="2"/>
      <c r="V51" s="45" t="s">
        <v>35</v>
      </c>
      <c r="Z51" s="76" t="s">
        <v>14</v>
      </c>
      <c r="AA51" s="14">
        <f>SUM(X47:X50)</f>
        <v>13.275</v>
      </c>
      <c r="AB51" s="1" t="s">
        <v>70</v>
      </c>
    </row>
    <row r="52" spans="2:28" ht="4.9000000000000004" customHeight="1" x14ac:dyDescent="0.2">
      <c r="B52" s="14"/>
      <c r="AB52" s="1" t="s">
        <v>61</v>
      </c>
    </row>
    <row r="53" spans="2:28" x14ac:dyDescent="0.2">
      <c r="B53" s="14" t="s">
        <v>15</v>
      </c>
      <c r="C53" s="2" t="s">
        <v>16</v>
      </c>
      <c r="H53" s="20"/>
      <c r="I53" s="20"/>
      <c r="J53" s="20"/>
      <c r="Z53" s="76" t="s">
        <v>14</v>
      </c>
      <c r="AA53" s="14">
        <f>AA51</f>
        <v>13.275</v>
      </c>
      <c r="AB53" s="1" t="s">
        <v>70</v>
      </c>
    </row>
    <row r="54" spans="2:28" ht="4.9000000000000004" customHeight="1" x14ac:dyDescent="0.2">
      <c r="B54" s="14"/>
      <c r="D54" s="43"/>
      <c r="F54" s="20"/>
      <c r="G54" s="20"/>
      <c r="H54" s="20"/>
      <c r="I54" s="20"/>
      <c r="K54" s="20"/>
      <c r="L54" s="20"/>
      <c r="M54" s="20"/>
      <c r="N54" s="20"/>
      <c r="O54" s="20"/>
      <c r="Q54" s="20"/>
      <c r="R54" s="20"/>
      <c r="Z54" s="20"/>
      <c r="AB54" s="1" t="s">
        <v>61</v>
      </c>
    </row>
    <row r="55" spans="2:28" x14ac:dyDescent="0.2">
      <c r="B55" s="14" t="s">
        <v>17</v>
      </c>
      <c r="C55" s="2" t="s">
        <v>97</v>
      </c>
      <c r="D55" s="43"/>
      <c r="F55" s="20"/>
      <c r="G55" s="20"/>
      <c r="H55" s="20"/>
      <c r="I55" s="20"/>
      <c r="J55" s="74">
        <v>20</v>
      </c>
      <c r="K55" s="20" t="s">
        <v>96</v>
      </c>
      <c r="L55" s="76">
        <f>AA51</f>
        <v>13.275</v>
      </c>
      <c r="M55" s="76" t="s">
        <v>1</v>
      </c>
      <c r="N55" s="76">
        <f>AA60</f>
        <v>6.6949999999999994</v>
      </c>
      <c r="O55" s="20"/>
      <c r="Q55" s="20"/>
      <c r="R55" s="20"/>
      <c r="Z55" s="20" t="s">
        <v>14</v>
      </c>
      <c r="AA55" s="14">
        <f>L55-N55</f>
        <v>6.580000000000001</v>
      </c>
      <c r="AB55" s="1" t="s">
        <v>70</v>
      </c>
    </row>
    <row r="56" spans="2:28" ht="4.9000000000000004" customHeight="1" x14ac:dyDescent="0.2">
      <c r="B56" s="14"/>
    </row>
    <row r="57" spans="2:28" x14ac:dyDescent="0.2">
      <c r="B57" s="14" t="s">
        <v>18</v>
      </c>
      <c r="C57" s="2" t="s">
        <v>36</v>
      </c>
      <c r="D57" s="43"/>
      <c r="F57" s="20"/>
      <c r="G57" s="20"/>
      <c r="H57" s="20"/>
      <c r="I57" s="20"/>
      <c r="K57" s="20"/>
      <c r="L57" s="20"/>
      <c r="M57" s="20"/>
      <c r="N57" s="20"/>
      <c r="O57" s="20"/>
      <c r="Q57" s="20"/>
      <c r="R57" s="20"/>
      <c r="Z57" s="20"/>
    </row>
    <row r="58" spans="2:28" x14ac:dyDescent="0.2">
      <c r="D58" s="4">
        <v>2</v>
      </c>
      <c r="E58" s="2" t="s">
        <v>33</v>
      </c>
      <c r="F58" s="76">
        <v>0.3</v>
      </c>
      <c r="G58" s="76" t="s">
        <v>11</v>
      </c>
      <c r="H58" s="76">
        <v>0.6</v>
      </c>
      <c r="I58" s="76" t="s">
        <v>12</v>
      </c>
      <c r="J58" s="3">
        <v>0.5</v>
      </c>
      <c r="K58" s="76" t="s">
        <v>13</v>
      </c>
      <c r="L58" s="76">
        <v>1</v>
      </c>
      <c r="M58" s="76" t="s">
        <v>33</v>
      </c>
      <c r="N58" s="76">
        <v>1.75</v>
      </c>
      <c r="O58" s="76" t="s">
        <v>11</v>
      </c>
      <c r="P58" s="76">
        <v>1.8</v>
      </c>
      <c r="Q58" s="20" t="s">
        <v>12</v>
      </c>
      <c r="R58" s="20">
        <v>0.5</v>
      </c>
      <c r="S58" s="76" t="s">
        <v>13</v>
      </c>
      <c r="T58" s="76">
        <v>1</v>
      </c>
      <c r="U58" s="76" t="s">
        <v>13</v>
      </c>
      <c r="V58" s="4">
        <f>C44</f>
        <v>2</v>
      </c>
      <c r="W58" s="76" t="s">
        <v>14</v>
      </c>
      <c r="X58" s="44">
        <f>D58*(F58+H58)*J58*L58*(N58+P58)*R58*T58*V58</f>
        <v>3.1949999999999994</v>
      </c>
      <c r="AA58" s="2"/>
    </row>
    <row r="59" spans="2:28" x14ac:dyDescent="0.2">
      <c r="D59" s="4">
        <v>2</v>
      </c>
      <c r="E59" s="2" t="s">
        <v>33</v>
      </c>
      <c r="F59" s="76">
        <v>1.7</v>
      </c>
      <c r="G59" s="76" t="s">
        <v>11</v>
      </c>
      <c r="H59" s="76">
        <v>1.8</v>
      </c>
      <c r="I59" s="76" t="s">
        <v>12</v>
      </c>
      <c r="J59" s="3">
        <v>0.5</v>
      </c>
      <c r="K59" s="76" t="s">
        <v>13</v>
      </c>
      <c r="L59" s="76">
        <v>1</v>
      </c>
      <c r="M59" s="76" t="s">
        <v>33</v>
      </c>
      <c r="N59" s="76">
        <v>0.3</v>
      </c>
      <c r="O59" s="76" t="s">
        <v>11</v>
      </c>
      <c r="P59" s="76">
        <v>0.7</v>
      </c>
      <c r="Q59" s="20" t="s">
        <v>12</v>
      </c>
      <c r="R59" s="20">
        <v>0.5</v>
      </c>
      <c r="S59" s="76" t="s">
        <v>13</v>
      </c>
      <c r="T59" s="76">
        <v>1</v>
      </c>
      <c r="U59" s="76" t="s">
        <v>13</v>
      </c>
      <c r="V59" s="4">
        <f>C44</f>
        <v>2</v>
      </c>
      <c r="W59" s="76" t="s">
        <v>14</v>
      </c>
      <c r="X59" s="46">
        <f>D59*(F59+H59)*J59*L59*(N59+P59)*R59*T59*V59</f>
        <v>3.5</v>
      </c>
      <c r="Y59" s="30"/>
    </row>
    <row r="60" spans="2:28" x14ac:dyDescent="0.2">
      <c r="V60" s="45" t="s">
        <v>35</v>
      </c>
      <c r="W60" s="2"/>
      <c r="X60" s="2"/>
      <c r="Y60" s="2"/>
      <c r="Z60" s="2" t="s">
        <v>14</v>
      </c>
      <c r="AA60" s="14">
        <f>SUM(X58:X59)</f>
        <v>6.6949999999999994</v>
      </c>
      <c r="AB60" s="1" t="s">
        <v>70</v>
      </c>
    </row>
    <row r="61" spans="2:28" ht="4.9000000000000004" customHeight="1" x14ac:dyDescent="0.2">
      <c r="B61" s="42"/>
      <c r="C61" s="4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1" t="s">
        <v>61</v>
      </c>
    </row>
    <row r="62" spans="2:28" x14ac:dyDescent="0.2">
      <c r="B62" s="14" t="s">
        <v>21</v>
      </c>
      <c r="C62" s="2" t="s">
        <v>19</v>
      </c>
      <c r="M62" s="34" t="s">
        <v>20</v>
      </c>
      <c r="Z62" s="76" t="s">
        <v>14</v>
      </c>
      <c r="AA62" s="14">
        <f>AA55</f>
        <v>6.580000000000001</v>
      </c>
      <c r="AB62" s="1" t="s">
        <v>70</v>
      </c>
    </row>
    <row r="63" spans="2:28" ht="4.9000000000000004" customHeight="1" x14ac:dyDescent="0.2">
      <c r="B63" s="14"/>
      <c r="D63" s="43"/>
      <c r="F63" s="20"/>
      <c r="G63" s="20"/>
      <c r="H63" s="20"/>
      <c r="I63" s="20"/>
      <c r="K63" s="20"/>
      <c r="L63" s="20"/>
      <c r="M63" s="20"/>
      <c r="N63" s="20"/>
      <c r="O63" s="20"/>
      <c r="Q63" s="20"/>
      <c r="R63" s="20"/>
      <c r="Z63" s="20"/>
    </row>
    <row r="64" spans="2:28" x14ac:dyDescent="0.2">
      <c r="B64" s="14" t="s">
        <v>24</v>
      </c>
      <c r="C64" s="2" t="s">
        <v>98</v>
      </c>
      <c r="N64" s="3">
        <v>0.8</v>
      </c>
      <c r="O64" s="76" t="s">
        <v>13</v>
      </c>
      <c r="P64" s="3">
        <v>0.8</v>
      </c>
      <c r="Q64" s="76" t="s">
        <v>13</v>
      </c>
      <c r="R64" s="76">
        <v>3.8</v>
      </c>
      <c r="S64" s="76" t="s">
        <v>13</v>
      </c>
      <c r="T64" s="4">
        <f>C44</f>
        <v>2</v>
      </c>
      <c r="Z64" s="76" t="s">
        <v>75</v>
      </c>
      <c r="AA64" s="14">
        <f>N64*P64*R64*T64</f>
        <v>4.8640000000000008</v>
      </c>
      <c r="AB64" s="1" t="s">
        <v>70</v>
      </c>
    </row>
    <row r="65" spans="1:32" ht="4.9000000000000004" customHeight="1" x14ac:dyDescent="0.2">
      <c r="P65" s="76"/>
      <c r="R65" s="4"/>
      <c r="S65" s="76"/>
    </row>
    <row r="66" spans="1:32" x14ac:dyDescent="0.2">
      <c r="B66" s="14" t="s">
        <v>26</v>
      </c>
      <c r="C66" s="2" t="s">
        <v>99</v>
      </c>
      <c r="L66" s="2"/>
      <c r="M66" s="2"/>
      <c r="N66" s="3">
        <v>0.3</v>
      </c>
      <c r="O66" s="76" t="s">
        <v>13</v>
      </c>
      <c r="P66" s="75">
        <v>1</v>
      </c>
      <c r="Q66" s="76" t="s">
        <v>13</v>
      </c>
      <c r="R66" s="76">
        <v>3.6</v>
      </c>
      <c r="S66" s="76" t="s">
        <v>13</v>
      </c>
      <c r="T66" s="4">
        <f>C44</f>
        <v>2</v>
      </c>
      <c r="Z66" s="76" t="s">
        <v>75</v>
      </c>
      <c r="AA66" s="14">
        <f>N66*P66*R66*T66</f>
        <v>2.16</v>
      </c>
      <c r="AB66" s="1" t="s">
        <v>70</v>
      </c>
    </row>
    <row r="67" spans="1:32" ht="4.5" customHeight="1" x14ac:dyDescent="0.2">
      <c r="B67" s="14"/>
    </row>
    <row r="68" spans="1:32" x14ac:dyDescent="0.2">
      <c r="B68" s="14" t="s">
        <v>29</v>
      </c>
      <c r="C68" s="2" t="s">
        <v>100</v>
      </c>
      <c r="N68" s="3">
        <v>0.3</v>
      </c>
      <c r="O68" s="76" t="s">
        <v>13</v>
      </c>
      <c r="P68" s="75">
        <v>1</v>
      </c>
      <c r="Q68" s="76" t="s">
        <v>13</v>
      </c>
      <c r="R68" s="76">
        <v>3.6</v>
      </c>
      <c r="S68" s="76" t="s">
        <v>13</v>
      </c>
      <c r="T68" s="4">
        <f>C44</f>
        <v>2</v>
      </c>
      <c r="Z68" s="76" t="s">
        <v>75</v>
      </c>
      <c r="AA68" s="14">
        <f>N68*P68*R68*T68</f>
        <v>2.16</v>
      </c>
      <c r="AB68" s="1" t="s">
        <v>70</v>
      </c>
    </row>
    <row r="69" spans="1:32" ht="4.5" customHeight="1" x14ac:dyDescent="0.2">
      <c r="B69" s="14"/>
    </row>
    <row r="70" spans="1:32" x14ac:dyDescent="0.2">
      <c r="B70" s="14" t="s">
        <v>30</v>
      </c>
      <c r="C70" s="2" t="s">
        <v>105</v>
      </c>
      <c r="F70" s="2"/>
      <c r="G70" s="2"/>
      <c r="H70" s="2"/>
      <c r="I70" s="2"/>
      <c r="K70" s="2"/>
      <c r="L70" s="2"/>
      <c r="M70" s="2"/>
      <c r="P70" s="35">
        <v>1.5699999999999999E-2</v>
      </c>
      <c r="Q70" s="76" t="s">
        <v>13</v>
      </c>
      <c r="R70" s="4">
        <f>C44</f>
        <v>2</v>
      </c>
      <c r="S70" s="2"/>
      <c r="T70" s="2"/>
      <c r="U70" s="2"/>
      <c r="V70" s="2"/>
      <c r="W70" s="2"/>
      <c r="X70" s="2"/>
      <c r="Y70" s="2"/>
      <c r="Z70" s="76" t="s">
        <v>75</v>
      </c>
      <c r="AA70" s="92">
        <v>0</v>
      </c>
      <c r="AB70" s="1" t="s">
        <v>86</v>
      </c>
    </row>
    <row r="71" spans="1:32" ht="4.5" customHeight="1" x14ac:dyDescent="0.2">
      <c r="B71" s="14"/>
      <c r="F71" s="2"/>
      <c r="G71" s="2"/>
      <c r="H71" s="2"/>
      <c r="I71" s="2"/>
      <c r="K71" s="2"/>
      <c r="L71" s="2"/>
      <c r="M71" s="2"/>
      <c r="N71" s="2"/>
      <c r="O71" s="2"/>
      <c r="P71" s="2"/>
      <c r="Q71" s="2"/>
      <c r="S71" s="76"/>
      <c r="T71" s="35"/>
      <c r="W71" s="2"/>
      <c r="X71" s="2"/>
      <c r="Y71" s="2"/>
      <c r="AA71" s="92"/>
    </row>
    <row r="72" spans="1:32" ht="9.75" customHeight="1" x14ac:dyDescent="0.2">
      <c r="B72" s="14" t="s">
        <v>74</v>
      </c>
      <c r="C72" s="2" t="s">
        <v>115</v>
      </c>
      <c r="F72" s="2"/>
      <c r="G72" s="2"/>
      <c r="H72" s="2"/>
      <c r="I72" s="2"/>
      <c r="K72" s="2"/>
      <c r="L72" s="2"/>
      <c r="M72" s="2"/>
      <c r="N72" s="4">
        <f>C44</f>
        <v>2</v>
      </c>
      <c r="O72" s="76" t="s">
        <v>13</v>
      </c>
      <c r="P72" s="76">
        <v>0.2</v>
      </c>
      <c r="Q72" s="76" t="s">
        <v>13</v>
      </c>
      <c r="R72" s="76">
        <v>0.7</v>
      </c>
      <c r="S72" s="76" t="s">
        <v>13</v>
      </c>
      <c r="T72" s="76">
        <v>3.6</v>
      </c>
      <c r="U72" s="2"/>
      <c r="V72" s="2"/>
      <c r="W72" s="2"/>
      <c r="X72" s="2"/>
      <c r="Y72" s="2"/>
      <c r="Z72" s="76" t="s">
        <v>75</v>
      </c>
      <c r="AA72" s="14">
        <v>0</v>
      </c>
      <c r="AB72" s="1" t="s">
        <v>70</v>
      </c>
    </row>
    <row r="73" spans="1:32" ht="4.5" customHeight="1" x14ac:dyDescent="0.2">
      <c r="B73" s="14"/>
      <c r="F73" s="2"/>
      <c r="G73" s="2"/>
      <c r="H73" s="2"/>
      <c r="I73" s="2"/>
      <c r="K73" s="2"/>
      <c r="L73" s="2"/>
      <c r="M73" s="2"/>
      <c r="N73" s="2"/>
      <c r="O73" s="2"/>
      <c r="P73" s="2"/>
      <c r="Q73" s="2"/>
      <c r="S73" s="76"/>
      <c r="T73" s="35"/>
      <c r="W73" s="2"/>
      <c r="X73" s="2"/>
      <c r="Y73" s="2"/>
      <c r="AA73" s="92"/>
    </row>
    <row r="74" spans="1:32" ht="9.75" customHeight="1" x14ac:dyDescent="0.2">
      <c r="B74" s="14" t="s">
        <v>80</v>
      </c>
      <c r="C74" s="2" t="s">
        <v>116</v>
      </c>
      <c r="F74" s="2"/>
      <c r="G74" s="2"/>
      <c r="H74" s="2"/>
      <c r="I74" s="4"/>
      <c r="J74" s="4">
        <f>C44</f>
        <v>2</v>
      </c>
      <c r="K74" s="76" t="s">
        <v>13</v>
      </c>
      <c r="L74" s="76">
        <v>3.6</v>
      </c>
      <c r="M74" s="76" t="s">
        <v>13</v>
      </c>
      <c r="N74" s="76">
        <v>0.2</v>
      </c>
      <c r="O74" s="76" t="s">
        <v>13</v>
      </c>
      <c r="P74" s="4">
        <v>2</v>
      </c>
      <c r="Q74" s="76" t="s">
        <v>110</v>
      </c>
      <c r="R74" s="4">
        <f>C44</f>
        <v>2</v>
      </c>
      <c r="S74" s="76" t="s">
        <v>13</v>
      </c>
      <c r="T74" s="76">
        <v>0.7</v>
      </c>
      <c r="U74" s="76" t="s">
        <v>13</v>
      </c>
      <c r="V74" s="76">
        <v>0.2</v>
      </c>
      <c r="W74" s="4" t="s">
        <v>13</v>
      </c>
      <c r="X74" s="4">
        <v>2</v>
      </c>
      <c r="Y74" s="2"/>
    </row>
    <row r="75" spans="1:32" ht="3.75" customHeight="1" x14ac:dyDescent="0.2">
      <c r="B75" s="14"/>
      <c r="F75" s="2"/>
      <c r="G75" s="2"/>
      <c r="H75" s="2"/>
      <c r="I75" s="2"/>
      <c r="K75" s="2"/>
      <c r="L75" s="2"/>
      <c r="M75" s="2"/>
      <c r="N75" s="2"/>
      <c r="O75" s="2"/>
      <c r="R75" s="4"/>
      <c r="S75" s="76"/>
      <c r="W75" s="2"/>
      <c r="X75" s="2"/>
      <c r="Y75" s="2"/>
    </row>
    <row r="76" spans="1:32" ht="9.75" customHeight="1" x14ac:dyDescent="0.2">
      <c r="B76" s="14"/>
      <c r="F76" s="2"/>
      <c r="G76" s="2"/>
      <c r="H76" s="2"/>
      <c r="I76" s="2"/>
      <c r="K76" s="2"/>
      <c r="L76" s="2"/>
      <c r="M76" s="2"/>
      <c r="N76" s="2"/>
      <c r="O76" s="2"/>
      <c r="Q76" s="76" t="s">
        <v>110</v>
      </c>
      <c r="R76" s="4">
        <f>C44</f>
        <v>2</v>
      </c>
      <c r="S76" s="76" t="s">
        <v>13</v>
      </c>
      <c r="T76" s="76">
        <v>3.6</v>
      </c>
      <c r="U76" s="76" t="s">
        <v>13</v>
      </c>
      <c r="V76" s="76">
        <v>0.1</v>
      </c>
      <c r="W76" s="4" t="s">
        <v>13</v>
      </c>
      <c r="X76" s="4">
        <v>2</v>
      </c>
      <c r="Y76" s="2"/>
      <c r="Z76" s="76" t="s">
        <v>75</v>
      </c>
      <c r="AA76" s="14">
        <v>0</v>
      </c>
      <c r="AB76" s="1" t="s">
        <v>71</v>
      </c>
    </row>
    <row r="77" spans="1:32" ht="3.75" customHeight="1" x14ac:dyDescent="0.2">
      <c r="B77" s="14"/>
      <c r="F77" s="2"/>
      <c r="G77" s="2"/>
      <c r="H77" s="2"/>
      <c r="I77" s="2"/>
      <c r="K77" s="2"/>
      <c r="L77" s="2"/>
      <c r="M77" s="2"/>
      <c r="N77" s="2"/>
      <c r="O77" s="2"/>
      <c r="S77" s="76"/>
      <c r="W77" s="2"/>
      <c r="X77" s="2"/>
      <c r="Y77" s="2"/>
    </row>
    <row r="78" spans="1:32" s="80" customFormat="1" x14ac:dyDescent="0.2">
      <c r="A78" s="78"/>
      <c r="B78" s="14" t="s">
        <v>82</v>
      </c>
      <c r="C78" s="2" t="s">
        <v>117</v>
      </c>
      <c r="D78" s="2"/>
      <c r="E78" s="2"/>
      <c r="F78" s="2"/>
      <c r="G78" s="2"/>
      <c r="H78" s="2"/>
      <c r="I78" s="2"/>
      <c r="J78" s="4">
        <f>C44</f>
        <v>2</v>
      </c>
      <c r="K78" s="76" t="s">
        <v>13</v>
      </c>
      <c r="L78" s="76">
        <v>3.6</v>
      </c>
      <c r="M78" s="76" t="s">
        <v>13</v>
      </c>
      <c r="N78" s="76">
        <v>0.2</v>
      </c>
      <c r="O78" s="76" t="s">
        <v>13</v>
      </c>
      <c r="P78" s="4">
        <v>2</v>
      </c>
      <c r="Q78" s="76" t="s">
        <v>110</v>
      </c>
      <c r="R78" s="4">
        <f>C44</f>
        <v>2</v>
      </c>
      <c r="S78" s="76" t="s">
        <v>13</v>
      </c>
      <c r="T78" s="76">
        <v>0.7</v>
      </c>
      <c r="U78" s="76" t="s">
        <v>13</v>
      </c>
      <c r="V78" s="76">
        <v>0.2</v>
      </c>
      <c r="W78" s="4" t="s">
        <v>13</v>
      </c>
      <c r="X78" s="4">
        <v>2</v>
      </c>
      <c r="Y78" s="2"/>
      <c r="Z78" s="76"/>
      <c r="AA78" s="14"/>
      <c r="AB78" s="1"/>
      <c r="AC78" s="82"/>
      <c r="AD78" s="82"/>
      <c r="AE78" s="82"/>
      <c r="AF78" s="82"/>
    </row>
    <row r="79" spans="1:32" s="80" customFormat="1" ht="3.75" customHeight="1" x14ac:dyDescent="0.2">
      <c r="A79" s="78"/>
      <c r="B79" s="14"/>
      <c r="C79" s="2"/>
      <c r="D79" s="2"/>
      <c r="E79" s="2"/>
      <c r="F79" s="2"/>
      <c r="G79" s="2"/>
      <c r="H79" s="2"/>
      <c r="I79" s="2"/>
      <c r="J79" s="3"/>
      <c r="K79" s="2"/>
      <c r="L79" s="2"/>
      <c r="M79" s="2"/>
      <c r="N79" s="2"/>
      <c r="O79" s="2"/>
      <c r="P79" s="4"/>
      <c r="Q79" s="76"/>
      <c r="R79" s="4"/>
      <c r="S79" s="76"/>
      <c r="T79" s="76"/>
      <c r="U79" s="76"/>
      <c r="V79" s="76"/>
      <c r="W79" s="2"/>
      <c r="X79" s="2"/>
      <c r="Y79" s="2"/>
      <c r="Z79" s="76"/>
      <c r="AA79" s="14"/>
      <c r="AB79" s="1"/>
      <c r="AC79" s="82"/>
      <c r="AD79" s="82"/>
      <c r="AE79" s="82"/>
      <c r="AF79" s="82"/>
    </row>
    <row r="80" spans="1:32" s="80" customFormat="1" x14ac:dyDescent="0.2">
      <c r="A80" s="78"/>
      <c r="B80" s="14"/>
      <c r="C80" s="2"/>
      <c r="D80" s="2"/>
      <c r="E80" s="2"/>
      <c r="F80" s="2"/>
      <c r="G80" s="2"/>
      <c r="H80" s="2"/>
      <c r="I80" s="2"/>
      <c r="J80" s="4">
        <f>C44</f>
        <v>2</v>
      </c>
      <c r="K80" s="76" t="s">
        <v>13</v>
      </c>
      <c r="L80" s="76">
        <v>3.6</v>
      </c>
      <c r="M80" s="76" t="s">
        <v>13</v>
      </c>
      <c r="N80" s="76">
        <v>0.7</v>
      </c>
      <c r="O80" s="76" t="s">
        <v>13</v>
      </c>
      <c r="P80" s="4">
        <v>1</v>
      </c>
      <c r="Q80" s="76" t="s">
        <v>110</v>
      </c>
      <c r="R80" s="4">
        <f>C44</f>
        <v>2</v>
      </c>
      <c r="S80" s="76" t="s">
        <v>13</v>
      </c>
      <c r="T80" s="76">
        <v>3.6</v>
      </c>
      <c r="U80" s="76" t="s">
        <v>13</v>
      </c>
      <c r="V80" s="76">
        <v>0.1</v>
      </c>
      <c r="W80" s="4" t="s">
        <v>13</v>
      </c>
      <c r="X80" s="4">
        <v>2</v>
      </c>
      <c r="Y80" s="2"/>
      <c r="Z80" s="76" t="s">
        <v>75</v>
      </c>
      <c r="AA80" s="14">
        <v>0</v>
      </c>
      <c r="AB80" s="1" t="s">
        <v>71</v>
      </c>
      <c r="AC80" s="82"/>
      <c r="AD80" s="82"/>
      <c r="AE80" s="82"/>
      <c r="AF80" s="82"/>
    </row>
    <row r="81" spans="1:32" s="80" customFormat="1" ht="9" customHeight="1" x14ac:dyDescent="0.2">
      <c r="A81" s="78"/>
      <c r="B81" s="14"/>
      <c r="C81" s="2"/>
      <c r="D81" s="2"/>
      <c r="E81" s="2"/>
      <c r="F81" s="2"/>
      <c r="G81" s="2"/>
      <c r="H81" s="2"/>
      <c r="I81" s="2"/>
      <c r="J81" s="81"/>
      <c r="R81" s="82"/>
      <c r="S81" s="82"/>
      <c r="T81" s="83"/>
      <c r="Z81" s="82"/>
      <c r="AA81" s="84"/>
      <c r="AB81" s="78"/>
      <c r="AC81" s="82"/>
      <c r="AD81" s="82"/>
      <c r="AE81" s="82"/>
      <c r="AF81" s="82"/>
    </row>
    <row r="82" spans="1:32" x14ac:dyDescent="0.2">
      <c r="A82" s="1" t="s">
        <v>38</v>
      </c>
      <c r="B82" s="37" t="s">
        <v>32</v>
      </c>
      <c r="C82" s="38">
        <v>0</v>
      </c>
      <c r="D82" s="1" t="s">
        <v>109</v>
      </c>
      <c r="F82" s="2"/>
      <c r="G82" s="14"/>
      <c r="H82" s="14"/>
      <c r="I82" s="14"/>
      <c r="J82" s="15"/>
      <c r="K82" s="14"/>
      <c r="L82" s="14"/>
      <c r="M82" s="14"/>
      <c r="N82" s="40"/>
      <c r="O82" s="14"/>
      <c r="P82" s="16"/>
      <c r="Q82" s="14"/>
      <c r="Z82" s="14"/>
    </row>
    <row r="83" spans="1:32" s="76" customFormat="1" ht="5.65" customHeight="1" x14ac:dyDescent="0.2">
      <c r="C83" s="2"/>
      <c r="D83" s="23"/>
      <c r="E83" s="22"/>
      <c r="F83" s="23"/>
      <c r="G83" s="23"/>
      <c r="H83" s="23"/>
      <c r="I83" s="23"/>
      <c r="K83" s="23"/>
      <c r="L83" s="23"/>
      <c r="M83" s="23"/>
      <c r="N83" s="23"/>
      <c r="O83" s="23"/>
      <c r="Q83" s="23"/>
      <c r="R83" s="23"/>
      <c r="T83" s="23"/>
      <c r="U83" s="23"/>
      <c r="V83" s="23"/>
      <c r="W83" s="23"/>
      <c r="X83" s="23"/>
      <c r="Y83" s="23"/>
      <c r="Z83" s="23"/>
      <c r="AB83" s="14"/>
    </row>
    <row r="84" spans="1:32" s="76" customFormat="1" x14ac:dyDescent="0.2">
      <c r="B84" s="14" t="s">
        <v>9</v>
      </c>
      <c r="C84" s="2" t="s">
        <v>39</v>
      </c>
      <c r="E84" s="22"/>
      <c r="F84" s="23"/>
      <c r="G84" s="23"/>
      <c r="H84" s="23"/>
      <c r="I84" s="23"/>
      <c r="K84" s="23"/>
      <c r="L84" s="23"/>
      <c r="M84" s="23"/>
      <c r="N84" s="23"/>
      <c r="O84" s="23"/>
      <c r="Q84" s="23"/>
      <c r="T84" s="23"/>
      <c r="U84" s="23"/>
      <c r="V84" s="23"/>
      <c r="W84" s="23"/>
      <c r="X84" s="23"/>
      <c r="Z84" s="23"/>
      <c r="AB84" s="14"/>
    </row>
    <row r="85" spans="1:32" s="76" customFormat="1" x14ac:dyDescent="0.2">
      <c r="B85" s="42"/>
      <c r="C85" s="23"/>
      <c r="E85" s="22" t="s">
        <v>10</v>
      </c>
      <c r="F85" s="76">
        <v>2.5</v>
      </c>
      <c r="G85" s="76" t="s">
        <v>11</v>
      </c>
      <c r="H85" s="76">
        <v>2.9</v>
      </c>
      <c r="I85" s="76" t="s">
        <v>12</v>
      </c>
      <c r="J85" s="3">
        <v>0.5</v>
      </c>
      <c r="K85" s="76" t="s">
        <v>33</v>
      </c>
      <c r="L85" s="76">
        <v>2.8</v>
      </c>
      <c r="M85" s="76" t="s">
        <v>11</v>
      </c>
      <c r="N85" s="76">
        <v>3.2</v>
      </c>
      <c r="O85" s="76" t="s">
        <v>12</v>
      </c>
      <c r="P85" s="44">
        <v>0.5</v>
      </c>
      <c r="Q85" s="76" t="s">
        <v>13</v>
      </c>
      <c r="R85" s="44">
        <v>0.9</v>
      </c>
      <c r="S85" s="76" t="s">
        <v>13</v>
      </c>
      <c r="T85" s="4">
        <f>C82</f>
        <v>0</v>
      </c>
      <c r="Z85" s="76" t="s">
        <v>14</v>
      </c>
      <c r="AA85" s="14">
        <f>(F85+H85)*J85*(L85+N85)*P85*R85*T85</f>
        <v>0</v>
      </c>
      <c r="AB85" s="1" t="s">
        <v>70</v>
      </c>
    </row>
    <row r="86" spans="1:32" ht="4.9000000000000004" customHeight="1" x14ac:dyDescent="0.2">
      <c r="B86" s="14"/>
    </row>
    <row r="87" spans="1:32" s="76" customFormat="1" x14ac:dyDescent="0.2">
      <c r="B87" s="14" t="s">
        <v>15</v>
      </c>
      <c r="C87" s="2" t="s">
        <v>112</v>
      </c>
      <c r="E87" s="22"/>
      <c r="V87" s="1"/>
      <c r="AB87" s="14"/>
    </row>
    <row r="88" spans="1:32" s="76" customFormat="1" x14ac:dyDescent="0.2">
      <c r="B88" s="14"/>
      <c r="C88" s="2"/>
      <c r="E88" s="22"/>
      <c r="J88" s="44"/>
      <c r="L88" s="76">
        <v>1.9</v>
      </c>
      <c r="M88" s="76" t="s">
        <v>13</v>
      </c>
      <c r="N88" s="76">
        <v>0.8</v>
      </c>
      <c r="O88" s="76" t="s">
        <v>13</v>
      </c>
      <c r="P88" s="44">
        <v>0.55000000000000004</v>
      </c>
      <c r="Q88" s="76" t="s">
        <v>13</v>
      </c>
      <c r="R88" s="4">
        <f>C82</f>
        <v>0</v>
      </c>
      <c r="W88" s="76" t="s">
        <v>14</v>
      </c>
      <c r="X88" s="76">
        <f>L88*N88*P88*R88</f>
        <v>0</v>
      </c>
      <c r="AB88" s="14"/>
    </row>
    <row r="89" spans="1:32" s="76" customFormat="1" x14ac:dyDescent="0.2">
      <c r="B89" s="14"/>
      <c r="C89" s="2"/>
      <c r="E89" s="22"/>
      <c r="L89" s="76">
        <v>1.4</v>
      </c>
      <c r="M89" s="76" t="s">
        <v>13</v>
      </c>
      <c r="N89" s="76">
        <v>0.8</v>
      </c>
      <c r="O89" s="76" t="s">
        <v>13</v>
      </c>
      <c r="P89" s="44">
        <v>0.55000000000000004</v>
      </c>
      <c r="Q89" s="76" t="s">
        <v>13</v>
      </c>
      <c r="R89" s="4">
        <f>C82</f>
        <v>0</v>
      </c>
      <c r="W89" s="76" t="s">
        <v>14</v>
      </c>
      <c r="X89" s="30">
        <f>L89*N89*P89*R89</f>
        <v>0</v>
      </c>
      <c r="Y89" s="30"/>
      <c r="AB89" s="14"/>
    </row>
    <row r="90" spans="1:32" s="76" customFormat="1" x14ac:dyDescent="0.2">
      <c r="B90" s="14"/>
      <c r="C90" s="2"/>
      <c r="E90" s="22"/>
      <c r="V90" s="4" t="s">
        <v>35</v>
      </c>
      <c r="Z90" s="76" t="s">
        <v>14</v>
      </c>
      <c r="AA90" s="14">
        <f>SUM(X88:X89)</f>
        <v>0</v>
      </c>
      <c r="AB90" s="1" t="s">
        <v>70</v>
      </c>
    </row>
    <row r="91" spans="1:32" s="76" customFormat="1" ht="5.65" customHeight="1" x14ac:dyDescent="0.2">
      <c r="B91" s="14"/>
      <c r="C91" s="2"/>
      <c r="D91" s="23"/>
      <c r="E91" s="22"/>
      <c r="F91" s="23"/>
      <c r="G91" s="23"/>
      <c r="H91" s="23"/>
      <c r="I91" s="23"/>
      <c r="K91" s="23"/>
      <c r="L91" s="23"/>
      <c r="M91" s="23"/>
      <c r="N91" s="23"/>
      <c r="O91" s="23"/>
      <c r="Q91" s="23"/>
      <c r="R91" s="23"/>
      <c r="T91" s="23"/>
      <c r="U91" s="23"/>
      <c r="V91" s="23"/>
      <c r="W91" s="23"/>
      <c r="X91" s="23"/>
      <c r="Y91" s="23"/>
      <c r="Z91" s="23"/>
      <c r="AB91" s="1" t="s">
        <v>61</v>
      </c>
    </row>
    <row r="92" spans="1:32" s="76" customFormat="1" x14ac:dyDescent="0.2">
      <c r="B92" s="14" t="s">
        <v>17</v>
      </c>
      <c r="C92" s="2" t="s">
        <v>16</v>
      </c>
      <c r="E92" s="22"/>
      <c r="F92" s="23"/>
      <c r="G92" s="23"/>
      <c r="H92" s="23"/>
      <c r="I92" s="23"/>
      <c r="J92" s="23"/>
      <c r="L92" s="76">
        <f>AA85</f>
        <v>0</v>
      </c>
      <c r="M92" s="76" t="s">
        <v>11</v>
      </c>
      <c r="N92" s="76">
        <f>AA90</f>
        <v>0</v>
      </c>
      <c r="U92" s="23"/>
      <c r="V92" s="23"/>
      <c r="W92" s="23"/>
      <c r="X92" s="23"/>
      <c r="Z92" s="76" t="s">
        <v>14</v>
      </c>
      <c r="AA92" s="14">
        <f>L92+N92</f>
        <v>0</v>
      </c>
      <c r="AB92" s="1" t="s">
        <v>70</v>
      </c>
    </row>
    <row r="93" spans="1:32" s="76" customFormat="1" ht="5.65" customHeight="1" x14ac:dyDescent="0.2">
      <c r="B93" s="14"/>
      <c r="C93" s="2"/>
      <c r="D93" s="23"/>
      <c r="E93" s="22"/>
      <c r="F93" s="23"/>
      <c r="G93" s="23"/>
      <c r="H93" s="23"/>
      <c r="I93" s="23"/>
      <c r="K93" s="23"/>
      <c r="L93" s="23"/>
      <c r="M93" s="23"/>
      <c r="N93" s="23"/>
      <c r="O93" s="23"/>
      <c r="Q93" s="23"/>
      <c r="R93" s="23"/>
      <c r="U93" s="23"/>
      <c r="V93" s="23"/>
      <c r="W93" s="23"/>
      <c r="X93" s="23"/>
      <c r="Z93" s="23"/>
      <c r="AB93" s="1" t="s">
        <v>61</v>
      </c>
    </row>
    <row r="94" spans="1:32" s="76" customFormat="1" x14ac:dyDescent="0.2">
      <c r="B94" s="14" t="s">
        <v>18</v>
      </c>
      <c r="C94" s="2" t="s">
        <v>97</v>
      </c>
      <c r="D94" s="43"/>
      <c r="E94" s="2"/>
      <c r="F94" s="20"/>
      <c r="G94" s="20"/>
      <c r="H94" s="20"/>
      <c r="I94" s="20"/>
      <c r="J94" s="90">
        <v>20</v>
      </c>
      <c r="K94" s="23"/>
      <c r="L94" s="76">
        <f>AA92</f>
        <v>0</v>
      </c>
      <c r="M94" s="76" t="s">
        <v>1</v>
      </c>
      <c r="N94" s="76">
        <f>AA100</f>
        <v>0</v>
      </c>
      <c r="O94" s="23"/>
      <c r="Q94" s="23"/>
      <c r="R94" s="23"/>
      <c r="U94" s="23"/>
      <c r="V94" s="23"/>
      <c r="W94" s="23"/>
      <c r="X94" s="23"/>
      <c r="Z94" s="23" t="s">
        <v>14</v>
      </c>
      <c r="AA94" s="14">
        <f>L94-N94</f>
        <v>0</v>
      </c>
      <c r="AB94" s="1" t="s">
        <v>70</v>
      </c>
    </row>
    <row r="95" spans="1:32" s="76" customFormat="1" ht="4.9000000000000004" customHeight="1" x14ac:dyDescent="0.2">
      <c r="B95" s="14"/>
      <c r="C95" s="2"/>
      <c r="D95" s="23"/>
      <c r="E95" s="22"/>
      <c r="F95" s="23"/>
      <c r="G95" s="23"/>
      <c r="H95" s="23"/>
      <c r="I95" s="23"/>
      <c r="K95" s="23"/>
      <c r="L95" s="23"/>
      <c r="M95" s="23"/>
      <c r="N95" s="23"/>
      <c r="O95" s="23"/>
      <c r="Q95" s="23"/>
      <c r="R95" s="23"/>
      <c r="T95" s="23"/>
      <c r="U95" s="23"/>
      <c r="V95" s="23"/>
      <c r="W95" s="23"/>
      <c r="X95" s="23"/>
      <c r="Y95" s="23"/>
      <c r="Z95" s="23"/>
      <c r="AB95" s="14"/>
    </row>
    <row r="96" spans="1:32" s="76" customFormat="1" x14ac:dyDescent="0.2">
      <c r="B96" s="14" t="s">
        <v>21</v>
      </c>
      <c r="C96" s="2" t="s">
        <v>36</v>
      </c>
      <c r="D96" s="23"/>
      <c r="E96" s="22"/>
      <c r="F96" s="23"/>
      <c r="G96" s="23"/>
      <c r="H96" s="23"/>
      <c r="I96" s="23"/>
      <c r="K96" s="23"/>
      <c r="L96" s="23"/>
      <c r="M96" s="23"/>
      <c r="N96" s="23"/>
      <c r="O96" s="23"/>
      <c r="Q96" s="23"/>
      <c r="R96" s="23"/>
      <c r="U96" s="23"/>
      <c r="V96" s="23"/>
      <c r="W96" s="23"/>
      <c r="X96" s="23"/>
      <c r="Z96" s="23"/>
      <c r="AB96" s="14"/>
    </row>
    <row r="97" spans="1:32" s="76" customFormat="1" x14ac:dyDescent="0.2">
      <c r="B97" s="42"/>
      <c r="C97" s="23"/>
      <c r="E97" s="22" t="s">
        <v>10</v>
      </c>
      <c r="F97" s="76">
        <v>2.5</v>
      </c>
      <c r="G97" s="76" t="s">
        <v>11</v>
      </c>
      <c r="H97" s="76">
        <v>2.9</v>
      </c>
      <c r="I97" s="76" t="s">
        <v>12</v>
      </c>
      <c r="J97" s="3">
        <v>0.5</v>
      </c>
      <c r="K97" s="76" t="s">
        <v>33</v>
      </c>
      <c r="L97" s="76">
        <v>0.3</v>
      </c>
      <c r="M97" s="76" t="s">
        <v>11</v>
      </c>
      <c r="N97" s="76">
        <v>0.5</v>
      </c>
      <c r="O97" s="76" t="s">
        <v>12</v>
      </c>
      <c r="P97" s="3">
        <v>0.5</v>
      </c>
      <c r="Q97" s="20" t="s">
        <v>13</v>
      </c>
      <c r="R97" s="76">
        <v>0.9</v>
      </c>
      <c r="S97" s="76" t="s">
        <v>40</v>
      </c>
      <c r="T97" s="4">
        <v>2</v>
      </c>
      <c r="U97" s="76" t="s">
        <v>13</v>
      </c>
      <c r="V97" s="4">
        <f>C82</f>
        <v>0</v>
      </c>
      <c r="W97" s="76" t="s">
        <v>14</v>
      </c>
      <c r="X97" s="76">
        <f>(F97+H97)*J97*(L97+N97)*P97*R97*T97*V97</f>
        <v>0</v>
      </c>
      <c r="AA97" s="23"/>
      <c r="AB97" s="14"/>
    </row>
    <row r="98" spans="1:32" s="76" customFormat="1" x14ac:dyDescent="0.2">
      <c r="B98" s="14"/>
      <c r="C98" s="2"/>
      <c r="E98" s="22" t="s">
        <v>10</v>
      </c>
      <c r="F98" s="76">
        <v>0.3</v>
      </c>
      <c r="G98" s="76" t="s">
        <v>11</v>
      </c>
      <c r="H98" s="76">
        <v>0.55000000000000004</v>
      </c>
      <c r="I98" s="76" t="s">
        <v>12</v>
      </c>
      <c r="J98" s="3">
        <v>0.5</v>
      </c>
      <c r="K98" s="76" t="s">
        <v>13</v>
      </c>
      <c r="L98" s="76">
        <v>2.2000000000000002</v>
      </c>
      <c r="M98" s="76" t="s">
        <v>13</v>
      </c>
      <c r="N98" s="76">
        <v>1.05</v>
      </c>
      <c r="O98" s="76" t="s">
        <v>13</v>
      </c>
      <c r="P98" s="4">
        <v>2</v>
      </c>
      <c r="Q98" s="20" t="s">
        <v>13</v>
      </c>
      <c r="R98" s="20">
        <f>C82</f>
        <v>0</v>
      </c>
      <c r="V98" s="4"/>
      <c r="W98" s="76" t="s">
        <v>14</v>
      </c>
      <c r="X98" s="76">
        <f>(F98+H98)*J98*L98*N98*P98*R98</f>
        <v>0</v>
      </c>
      <c r="AB98" s="14"/>
    </row>
    <row r="99" spans="1:32" s="76" customFormat="1" x14ac:dyDescent="0.2">
      <c r="B99" s="14"/>
      <c r="C99" s="2"/>
      <c r="E99" s="22"/>
      <c r="J99" s="44">
        <v>0.5</v>
      </c>
      <c r="K99" s="76" t="s">
        <v>13</v>
      </c>
      <c r="L99" s="76">
        <v>0.9</v>
      </c>
      <c r="M99" s="76" t="s">
        <v>13</v>
      </c>
      <c r="N99" s="3">
        <v>0.5</v>
      </c>
      <c r="O99" s="76" t="s">
        <v>13</v>
      </c>
      <c r="P99" s="44">
        <v>0.9</v>
      </c>
      <c r="Q99" s="20" t="s">
        <v>13</v>
      </c>
      <c r="R99" s="20">
        <f>C82</f>
        <v>0</v>
      </c>
      <c r="V99" s="4"/>
      <c r="W99" s="76" t="s">
        <v>14</v>
      </c>
      <c r="X99" s="30">
        <f>J99*L99*N99*P99*R99</f>
        <v>0</v>
      </c>
      <c r="Y99" s="30"/>
      <c r="Z99" s="23"/>
      <c r="AB99" s="14"/>
    </row>
    <row r="100" spans="1:32" s="76" customFormat="1" x14ac:dyDescent="0.2">
      <c r="B100" s="42"/>
      <c r="C100" s="23"/>
      <c r="E100" s="22"/>
      <c r="P100" s="23"/>
      <c r="V100" s="4" t="s">
        <v>35</v>
      </c>
      <c r="Z100" s="76" t="s">
        <v>14</v>
      </c>
      <c r="AA100" s="14">
        <f>SUM(X97:X99)</f>
        <v>0</v>
      </c>
      <c r="AB100" s="1" t="s">
        <v>70</v>
      </c>
    </row>
    <row r="101" spans="1:32" s="76" customFormat="1" ht="5.65" customHeight="1" x14ac:dyDescent="0.2">
      <c r="B101" s="14"/>
      <c r="C101" s="2"/>
      <c r="D101" s="23"/>
      <c r="E101" s="22"/>
      <c r="F101" s="23"/>
      <c r="G101" s="23"/>
      <c r="H101" s="23"/>
      <c r="I101" s="23"/>
      <c r="K101" s="23"/>
      <c r="L101" s="23"/>
      <c r="M101" s="23"/>
      <c r="N101" s="23"/>
      <c r="O101" s="23"/>
      <c r="Q101" s="23"/>
      <c r="R101" s="23"/>
      <c r="W101" s="23"/>
      <c r="X101" s="23"/>
      <c r="Z101" s="23"/>
      <c r="AB101" s="1" t="s">
        <v>61</v>
      </c>
    </row>
    <row r="102" spans="1:32" s="76" customFormat="1" x14ac:dyDescent="0.2">
      <c r="B102" s="14" t="s">
        <v>24</v>
      </c>
      <c r="C102" s="2" t="s">
        <v>41</v>
      </c>
      <c r="E102" s="22"/>
      <c r="F102" s="23"/>
      <c r="G102" s="23"/>
      <c r="H102" s="23"/>
      <c r="I102" s="23"/>
      <c r="L102" s="34" t="s">
        <v>20</v>
      </c>
      <c r="U102" s="23"/>
      <c r="V102" s="23"/>
      <c r="W102" s="23"/>
      <c r="X102" s="23"/>
      <c r="Z102" s="76" t="s">
        <v>14</v>
      </c>
      <c r="AA102" s="14">
        <f>AA94</f>
        <v>0</v>
      </c>
      <c r="AB102" s="1" t="s">
        <v>70</v>
      </c>
    </row>
    <row r="103" spans="1:32" s="76" customFormat="1" ht="4.5" customHeight="1" x14ac:dyDescent="0.2">
      <c r="B103" s="14"/>
      <c r="C103" s="2"/>
      <c r="E103" s="22"/>
      <c r="L103" s="4"/>
      <c r="N103" s="35"/>
      <c r="W103" s="23"/>
      <c r="X103" s="23"/>
      <c r="AB103" s="14"/>
    </row>
    <row r="104" spans="1:32" s="76" customFormat="1" ht="9" customHeight="1" x14ac:dyDescent="0.2">
      <c r="B104" s="14" t="s">
        <v>26</v>
      </c>
      <c r="C104" s="2" t="s">
        <v>98</v>
      </c>
      <c r="E104" s="22"/>
      <c r="N104" s="3">
        <v>0.8</v>
      </c>
      <c r="O104" s="76" t="s">
        <v>13</v>
      </c>
      <c r="P104" s="76">
        <v>0.8</v>
      </c>
      <c r="Q104" s="76" t="s">
        <v>33</v>
      </c>
      <c r="R104" s="76">
        <v>2.6</v>
      </c>
      <c r="S104" s="76" t="s">
        <v>110</v>
      </c>
      <c r="T104" s="76">
        <f>2.66-0.7</f>
        <v>1.9600000000000002</v>
      </c>
      <c r="U104" s="76" t="s">
        <v>12</v>
      </c>
      <c r="V104" s="4">
        <f>C82</f>
        <v>0</v>
      </c>
      <c r="W104" s="23"/>
      <c r="X104" s="23"/>
      <c r="Y104" s="23"/>
      <c r="Z104" s="76" t="s">
        <v>75</v>
      </c>
      <c r="AA104" s="14">
        <f>N104*P104*(R104+T104)*V104</f>
        <v>0</v>
      </c>
      <c r="AB104" s="1" t="s">
        <v>70</v>
      </c>
    </row>
    <row r="105" spans="1:32" s="82" customFormat="1" ht="4.5" customHeight="1" x14ac:dyDescent="0.2">
      <c r="A105" s="76"/>
      <c r="B105" s="14"/>
      <c r="C105" s="2"/>
      <c r="D105" s="76"/>
      <c r="E105" s="22"/>
      <c r="F105" s="76"/>
      <c r="G105" s="76"/>
      <c r="H105" s="76"/>
      <c r="I105" s="76"/>
      <c r="J105" s="76"/>
      <c r="K105" s="76"/>
      <c r="L105" s="76"/>
      <c r="M105" s="76"/>
      <c r="N105" s="76"/>
      <c r="O105" s="23"/>
      <c r="P105" s="76"/>
      <c r="Q105" s="23"/>
      <c r="R105" s="76"/>
      <c r="S105" s="76"/>
      <c r="T105" s="23"/>
      <c r="U105" s="23"/>
      <c r="V105" s="95"/>
      <c r="W105" s="23"/>
      <c r="X105" s="23"/>
      <c r="Y105" s="23"/>
      <c r="Z105" s="76"/>
      <c r="AA105" s="16"/>
      <c r="AB105" s="14"/>
    </row>
    <row r="106" spans="1:32" x14ac:dyDescent="0.2">
      <c r="A106" s="76"/>
      <c r="B106" s="14" t="s">
        <v>29</v>
      </c>
      <c r="C106" s="2" t="s">
        <v>99</v>
      </c>
      <c r="D106" s="76"/>
      <c r="E106" s="22"/>
      <c r="J106" s="76"/>
      <c r="N106" s="3">
        <v>0.3</v>
      </c>
      <c r="O106" s="76" t="s">
        <v>13</v>
      </c>
      <c r="P106" s="89">
        <v>1</v>
      </c>
      <c r="Q106" s="76" t="s">
        <v>33</v>
      </c>
      <c r="R106" s="76">
        <v>2.4</v>
      </c>
      <c r="S106" s="76" t="s">
        <v>110</v>
      </c>
      <c r="T106" s="76">
        <f>2.46-0.6</f>
        <v>1.8599999999999999</v>
      </c>
      <c r="U106" s="76" t="s">
        <v>12</v>
      </c>
      <c r="V106" s="4">
        <f>C82</f>
        <v>0</v>
      </c>
      <c r="W106" s="23"/>
      <c r="X106" s="23"/>
      <c r="Y106" s="23"/>
      <c r="Z106" s="76" t="s">
        <v>75</v>
      </c>
      <c r="AA106" s="14">
        <f>N106*P106*(R106+T106)*V106</f>
        <v>0</v>
      </c>
      <c r="AB106" s="1" t="s">
        <v>70</v>
      </c>
      <c r="AC106" s="2"/>
      <c r="AD106" s="2"/>
      <c r="AE106" s="2"/>
      <c r="AF106" s="2"/>
    </row>
    <row r="107" spans="1:32" ht="4.5" customHeight="1" x14ac:dyDescent="0.2">
      <c r="A107" s="76"/>
      <c r="B107" s="14"/>
      <c r="D107" s="3"/>
      <c r="E107" s="22"/>
      <c r="J107" s="76"/>
      <c r="O107" s="23"/>
      <c r="P107" s="76"/>
      <c r="Q107" s="23"/>
      <c r="S107" s="76"/>
      <c r="T107" s="23"/>
      <c r="U107" s="23"/>
      <c r="V107" s="95"/>
      <c r="W107" s="23"/>
      <c r="X107" s="23"/>
      <c r="Y107" s="23"/>
      <c r="AA107" s="16"/>
      <c r="AB107" s="14"/>
      <c r="AC107" s="2"/>
      <c r="AD107" s="2"/>
      <c r="AE107" s="2"/>
      <c r="AF107" s="2"/>
    </row>
    <row r="108" spans="1:32" x14ac:dyDescent="0.2">
      <c r="A108" s="76"/>
      <c r="B108" s="14" t="s">
        <v>30</v>
      </c>
      <c r="C108" s="2" t="s">
        <v>100</v>
      </c>
      <c r="D108" s="76"/>
      <c r="E108" s="22"/>
      <c r="J108" s="76"/>
      <c r="N108" s="3">
        <v>0.3</v>
      </c>
      <c r="O108" s="76" t="s">
        <v>13</v>
      </c>
      <c r="P108" s="89">
        <v>1</v>
      </c>
      <c r="Q108" s="76" t="s">
        <v>33</v>
      </c>
      <c r="R108" s="76">
        <v>2.4</v>
      </c>
      <c r="S108" s="76" t="s">
        <v>110</v>
      </c>
      <c r="T108" s="76">
        <f>2.46-0.6</f>
        <v>1.8599999999999999</v>
      </c>
      <c r="U108" s="76" t="s">
        <v>12</v>
      </c>
      <c r="V108" s="4">
        <f>C82</f>
        <v>0</v>
      </c>
      <c r="W108" s="23"/>
      <c r="X108" s="23"/>
      <c r="Y108" s="23"/>
      <c r="Z108" s="76" t="s">
        <v>75</v>
      </c>
      <c r="AA108" s="14">
        <f>N108*P108*(R108+T108)*V108</f>
        <v>0</v>
      </c>
      <c r="AB108" s="1" t="s">
        <v>70</v>
      </c>
      <c r="AC108" s="2"/>
      <c r="AD108" s="2"/>
      <c r="AE108" s="2"/>
      <c r="AF108" s="2"/>
    </row>
    <row r="109" spans="1:32" ht="4.9000000000000004" customHeight="1" x14ac:dyDescent="0.2">
      <c r="A109" s="76"/>
      <c r="B109" s="14"/>
      <c r="D109" s="76"/>
      <c r="E109" s="22"/>
      <c r="J109" s="76"/>
      <c r="O109" s="23"/>
      <c r="P109" s="76"/>
      <c r="Q109" s="23"/>
      <c r="S109" s="76"/>
      <c r="T109" s="23"/>
      <c r="U109" s="23"/>
      <c r="V109" s="95"/>
      <c r="W109" s="23"/>
      <c r="X109" s="23"/>
      <c r="Y109" s="23"/>
      <c r="AA109" s="16"/>
      <c r="AB109" s="14"/>
      <c r="AC109" s="2"/>
      <c r="AD109" s="2"/>
      <c r="AE109" s="2"/>
      <c r="AF109" s="2"/>
    </row>
    <row r="110" spans="1:32" s="76" customFormat="1" x14ac:dyDescent="0.2">
      <c r="B110" s="14" t="s">
        <v>74</v>
      </c>
      <c r="C110" s="2" t="s">
        <v>105</v>
      </c>
      <c r="E110" s="23"/>
      <c r="F110" s="2"/>
      <c r="G110" s="2"/>
      <c r="H110" s="2"/>
      <c r="I110" s="2"/>
      <c r="J110" s="2"/>
      <c r="K110" s="2"/>
      <c r="L110" s="34"/>
      <c r="M110" s="2"/>
      <c r="N110" s="93"/>
      <c r="T110" s="35">
        <v>1.83E-2</v>
      </c>
      <c r="U110" s="76" t="s">
        <v>13</v>
      </c>
      <c r="V110" s="4">
        <f>C82</f>
        <v>0</v>
      </c>
      <c r="W110" s="2"/>
      <c r="X110" s="2"/>
      <c r="Y110" s="2"/>
      <c r="Z110" s="76" t="s">
        <v>14</v>
      </c>
      <c r="AA110" s="92">
        <v>0</v>
      </c>
      <c r="AB110" s="1" t="s">
        <v>86</v>
      </c>
    </row>
    <row r="111" spans="1:32" s="82" customFormat="1" ht="3.75" customHeight="1" x14ac:dyDescent="0.2">
      <c r="A111" s="1"/>
      <c r="B111" s="14"/>
      <c r="C111" s="2"/>
      <c r="D111" s="2"/>
      <c r="E111" s="2"/>
      <c r="F111" s="2"/>
      <c r="G111" s="2"/>
      <c r="H111" s="2"/>
      <c r="I111" s="2"/>
      <c r="J111" s="3"/>
      <c r="K111" s="2"/>
      <c r="L111" s="2"/>
      <c r="M111" s="2"/>
      <c r="N111" s="2"/>
      <c r="O111" s="2"/>
      <c r="P111" s="2"/>
      <c r="Q111" s="2"/>
      <c r="R111" s="76"/>
      <c r="S111" s="76"/>
      <c r="T111" s="35"/>
      <c r="U111" s="76"/>
      <c r="V111" s="76"/>
      <c r="W111" s="2"/>
      <c r="X111" s="2"/>
      <c r="Y111" s="2"/>
      <c r="Z111" s="76"/>
      <c r="AA111" s="92"/>
      <c r="AB111" s="1"/>
    </row>
    <row r="112" spans="1:32" s="82" customFormat="1" ht="9.75" customHeight="1" x14ac:dyDescent="0.2">
      <c r="A112" s="1"/>
      <c r="B112" s="14" t="s">
        <v>80</v>
      </c>
      <c r="C112" s="2" t="s">
        <v>115</v>
      </c>
      <c r="D112" s="2"/>
      <c r="E112" s="2"/>
      <c r="F112" s="2"/>
      <c r="G112" s="2"/>
      <c r="H112" s="2"/>
      <c r="I112" s="2"/>
      <c r="J112" s="3"/>
      <c r="K112" s="2"/>
      <c r="L112" s="2"/>
      <c r="M112" s="2"/>
      <c r="N112" s="4">
        <f>C82</f>
        <v>0</v>
      </c>
      <c r="O112" s="76" t="s">
        <v>13</v>
      </c>
      <c r="P112" s="76">
        <v>0.2</v>
      </c>
      <c r="Q112" s="76" t="s">
        <v>13</v>
      </c>
      <c r="R112" s="76">
        <v>0.7</v>
      </c>
      <c r="S112" s="76" t="s">
        <v>13</v>
      </c>
      <c r="T112" s="76">
        <v>4.16</v>
      </c>
      <c r="U112" s="2"/>
      <c r="V112" s="2"/>
      <c r="W112" s="2"/>
      <c r="X112" s="2"/>
      <c r="Y112" s="2"/>
      <c r="Z112" s="76" t="s">
        <v>75</v>
      </c>
      <c r="AA112" s="14">
        <v>0</v>
      </c>
      <c r="AB112" s="1" t="s">
        <v>70</v>
      </c>
    </row>
    <row r="113" spans="1:28" s="82" customFormat="1" ht="3.75" customHeight="1" x14ac:dyDescent="0.2">
      <c r="A113" s="1"/>
      <c r="B113" s="14"/>
      <c r="C113" s="2"/>
      <c r="D113" s="2"/>
      <c r="E113" s="2"/>
      <c r="F113" s="2"/>
      <c r="G113" s="2"/>
      <c r="H113" s="2"/>
      <c r="I113" s="2"/>
      <c r="J113" s="3"/>
      <c r="K113" s="2"/>
      <c r="L113" s="2"/>
      <c r="M113" s="2"/>
      <c r="N113" s="2"/>
      <c r="O113" s="2"/>
      <c r="P113" s="2"/>
      <c r="Q113" s="2"/>
      <c r="R113" s="76"/>
      <c r="S113" s="76"/>
      <c r="T113" s="35"/>
      <c r="U113" s="76"/>
      <c r="V113" s="76"/>
      <c r="W113" s="2"/>
      <c r="X113" s="2"/>
      <c r="Y113" s="2"/>
      <c r="Z113" s="76"/>
      <c r="AA113" s="92"/>
      <c r="AB113" s="1"/>
    </row>
    <row r="114" spans="1:28" s="82" customFormat="1" x14ac:dyDescent="0.2">
      <c r="A114" s="1"/>
      <c r="B114" s="14" t="s">
        <v>82</v>
      </c>
      <c r="C114" s="2" t="s">
        <v>116</v>
      </c>
      <c r="D114" s="2"/>
      <c r="E114" s="2"/>
      <c r="F114" s="2"/>
      <c r="G114" s="2"/>
      <c r="H114" s="2"/>
      <c r="I114" s="4"/>
      <c r="J114" s="4">
        <f>C82</f>
        <v>0</v>
      </c>
      <c r="K114" s="76" t="s">
        <v>13</v>
      </c>
      <c r="L114" s="76">
        <f>2.46+2.4+(2.46-0.7)+(2.4-0.7)</f>
        <v>8.3199999999999985</v>
      </c>
      <c r="M114" s="76" t="s">
        <v>13</v>
      </c>
      <c r="N114" s="76">
        <v>0.2</v>
      </c>
      <c r="O114" s="76" t="s">
        <v>13</v>
      </c>
      <c r="P114" s="4">
        <v>1</v>
      </c>
      <c r="Q114" s="76" t="s">
        <v>110</v>
      </c>
      <c r="R114" s="4">
        <f>C82</f>
        <v>0</v>
      </c>
      <c r="S114" s="76" t="s">
        <v>13</v>
      </c>
      <c r="T114" s="76">
        <v>0.7</v>
      </c>
      <c r="U114" s="76" t="s">
        <v>13</v>
      </c>
      <c r="V114" s="76">
        <v>0.2</v>
      </c>
      <c r="W114" s="4" t="s">
        <v>13</v>
      </c>
      <c r="X114" s="4">
        <v>2</v>
      </c>
      <c r="Y114" s="2"/>
      <c r="Z114" s="76"/>
      <c r="AA114" s="14"/>
      <c r="AB114" s="1"/>
    </row>
    <row r="115" spans="1:28" s="82" customFormat="1" ht="4.5" customHeight="1" x14ac:dyDescent="0.2">
      <c r="A115" s="1"/>
      <c r="B115" s="14"/>
      <c r="C115" s="2"/>
      <c r="D115" s="2"/>
      <c r="E115" s="2"/>
      <c r="F115" s="2"/>
      <c r="G115" s="2"/>
      <c r="H115" s="2"/>
      <c r="I115" s="2"/>
      <c r="J115" s="3"/>
      <c r="K115" s="2"/>
      <c r="L115" s="2"/>
      <c r="M115" s="2"/>
      <c r="N115" s="2"/>
      <c r="O115" s="2"/>
      <c r="P115" s="4"/>
      <c r="Q115" s="76"/>
      <c r="R115" s="4"/>
      <c r="S115" s="76"/>
      <c r="T115" s="76"/>
      <c r="U115" s="76"/>
      <c r="V115" s="76"/>
      <c r="W115" s="2"/>
      <c r="X115" s="2"/>
      <c r="Y115" s="2"/>
      <c r="Z115" s="76"/>
      <c r="AA115" s="14"/>
      <c r="AB115" s="1"/>
    </row>
    <row r="116" spans="1:28" s="82" customFormat="1" x14ac:dyDescent="0.2">
      <c r="A116" s="1"/>
      <c r="B116" s="14"/>
      <c r="C116" s="2"/>
      <c r="D116" s="2"/>
      <c r="E116" s="2"/>
      <c r="F116" s="2"/>
      <c r="G116" s="2"/>
      <c r="H116" s="2"/>
      <c r="I116" s="2"/>
      <c r="J116" s="3"/>
      <c r="K116" s="2"/>
      <c r="L116" s="2"/>
      <c r="M116" s="2"/>
      <c r="N116" s="2"/>
      <c r="O116" s="2"/>
      <c r="P116" s="4"/>
      <c r="Q116" s="76" t="s">
        <v>110</v>
      </c>
      <c r="R116" s="4">
        <f>C82</f>
        <v>0</v>
      </c>
      <c r="S116" s="76" t="s">
        <v>13</v>
      </c>
      <c r="T116" s="76">
        <f>L114</f>
        <v>8.3199999999999985</v>
      </c>
      <c r="U116" s="76" t="s">
        <v>13</v>
      </c>
      <c r="V116" s="76">
        <v>0.1</v>
      </c>
      <c r="W116" s="4" t="s">
        <v>13</v>
      </c>
      <c r="X116" s="4">
        <v>1</v>
      </c>
      <c r="Y116" s="2"/>
      <c r="Z116" s="76" t="s">
        <v>75</v>
      </c>
      <c r="AA116" s="14">
        <v>0</v>
      </c>
      <c r="AB116" s="1" t="s">
        <v>71</v>
      </c>
    </row>
    <row r="117" spans="1:28" s="82" customFormat="1" ht="3.75" customHeight="1" x14ac:dyDescent="0.2">
      <c r="A117" s="1"/>
      <c r="B117" s="14"/>
      <c r="C117" s="2"/>
      <c r="D117" s="2"/>
      <c r="E117" s="2"/>
      <c r="F117" s="2"/>
      <c r="G117" s="2"/>
      <c r="H117" s="2"/>
      <c r="I117" s="2"/>
      <c r="J117" s="3"/>
      <c r="K117" s="2"/>
      <c r="L117" s="2"/>
      <c r="M117" s="2"/>
      <c r="N117" s="2"/>
      <c r="O117" s="2"/>
      <c r="P117" s="4"/>
      <c r="Q117" s="76"/>
      <c r="R117" s="76"/>
      <c r="S117" s="76"/>
      <c r="T117" s="76"/>
      <c r="U117" s="76"/>
      <c r="V117" s="76"/>
      <c r="W117" s="2"/>
      <c r="X117" s="2"/>
      <c r="Y117" s="2"/>
      <c r="Z117" s="76"/>
      <c r="AA117" s="14"/>
      <c r="AB117" s="1"/>
    </row>
    <row r="118" spans="1:28" s="82" customFormat="1" x14ac:dyDescent="0.2">
      <c r="A118" s="78"/>
      <c r="B118" s="14" t="s">
        <v>84</v>
      </c>
      <c r="C118" s="2" t="s">
        <v>117</v>
      </c>
      <c r="D118" s="2"/>
      <c r="E118" s="2"/>
      <c r="F118" s="2"/>
      <c r="G118" s="2"/>
      <c r="H118" s="2"/>
      <c r="I118" s="2"/>
      <c r="J118" s="4">
        <f>C82</f>
        <v>0</v>
      </c>
      <c r="K118" s="76" t="s">
        <v>13</v>
      </c>
      <c r="L118" s="76">
        <f>L114</f>
        <v>8.3199999999999985</v>
      </c>
      <c r="M118" s="76" t="s">
        <v>13</v>
      </c>
      <c r="N118" s="76">
        <v>0.2</v>
      </c>
      <c r="O118" s="76" t="s">
        <v>13</v>
      </c>
      <c r="P118" s="4">
        <v>1</v>
      </c>
      <c r="Q118" s="76" t="s">
        <v>110</v>
      </c>
      <c r="R118" s="4">
        <f>C82</f>
        <v>0</v>
      </c>
      <c r="S118" s="76" t="s">
        <v>13</v>
      </c>
      <c r="T118" s="76">
        <v>0.7</v>
      </c>
      <c r="U118" s="76" t="s">
        <v>13</v>
      </c>
      <c r="V118" s="76">
        <v>0.2</v>
      </c>
      <c r="W118" s="4" t="s">
        <v>13</v>
      </c>
      <c r="X118" s="4">
        <v>2</v>
      </c>
      <c r="Y118" s="2"/>
      <c r="Z118" s="76"/>
      <c r="AA118" s="14"/>
      <c r="AB118" s="1"/>
    </row>
    <row r="119" spans="1:28" s="82" customFormat="1" ht="3.75" customHeight="1" x14ac:dyDescent="0.2">
      <c r="A119" s="78"/>
      <c r="B119" s="14"/>
      <c r="C119" s="2"/>
      <c r="D119" s="2"/>
      <c r="E119" s="2"/>
      <c r="F119" s="2"/>
      <c r="G119" s="2"/>
      <c r="H119" s="2"/>
      <c r="I119" s="2"/>
      <c r="J119" s="3"/>
      <c r="K119" s="2"/>
      <c r="L119" s="2"/>
      <c r="M119" s="2"/>
      <c r="N119" s="2"/>
      <c r="O119" s="2"/>
      <c r="P119" s="4"/>
      <c r="Q119" s="76"/>
      <c r="R119" s="4"/>
      <c r="S119" s="76"/>
      <c r="T119" s="76"/>
      <c r="U119" s="76"/>
      <c r="V119" s="76"/>
      <c r="W119" s="2"/>
      <c r="X119" s="2"/>
      <c r="Y119" s="2"/>
      <c r="Z119" s="76"/>
      <c r="AA119" s="14"/>
      <c r="AB119" s="1"/>
    </row>
    <row r="120" spans="1:28" s="82" customFormat="1" ht="9.75" customHeight="1" x14ac:dyDescent="0.2">
      <c r="A120" s="78"/>
      <c r="B120" s="14"/>
      <c r="C120" s="2"/>
      <c r="D120" s="2"/>
      <c r="E120" s="2"/>
      <c r="F120" s="2"/>
      <c r="G120" s="2"/>
      <c r="H120" s="2"/>
      <c r="I120" s="2"/>
      <c r="J120" s="4">
        <f>C82</f>
        <v>0</v>
      </c>
      <c r="K120" s="76" t="s">
        <v>13</v>
      </c>
      <c r="L120" s="76">
        <f>2.46+2.4-0.7</f>
        <v>4.1599999999999993</v>
      </c>
      <c r="M120" s="76" t="s">
        <v>13</v>
      </c>
      <c r="N120" s="76">
        <v>0.7</v>
      </c>
      <c r="O120" s="76" t="s">
        <v>13</v>
      </c>
      <c r="P120" s="4">
        <v>1</v>
      </c>
      <c r="Q120" s="76" t="s">
        <v>110</v>
      </c>
      <c r="R120" s="4">
        <f>C82</f>
        <v>0</v>
      </c>
      <c r="S120" s="76" t="s">
        <v>13</v>
      </c>
      <c r="T120" s="76">
        <f>L118</f>
        <v>8.3199999999999985</v>
      </c>
      <c r="U120" s="76" t="s">
        <v>13</v>
      </c>
      <c r="V120" s="76">
        <v>0.1</v>
      </c>
      <c r="W120" s="4" t="s">
        <v>13</v>
      </c>
      <c r="X120" s="4">
        <v>1</v>
      </c>
      <c r="Y120" s="2"/>
      <c r="Z120" s="76" t="s">
        <v>75</v>
      </c>
      <c r="AA120" s="14">
        <v>0</v>
      </c>
      <c r="AB120" s="1" t="s">
        <v>71</v>
      </c>
    </row>
    <row r="121" spans="1:28" s="82" customFormat="1" ht="3.75" customHeight="1" x14ac:dyDescent="0.2">
      <c r="B121" s="79"/>
      <c r="C121" s="80"/>
      <c r="E121" s="85"/>
      <c r="F121" s="80"/>
      <c r="G121" s="80"/>
      <c r="H121" s="80"/>
      <c r="I121" s="80"/>
      <c r="J121" s="80"/>
      <c r="K121" s="80"/>
      <c r="L121" s="86"/>
      <c r="M121" s="80"/>
      <c r="N121" s="87"/>
      <c r="T121" s="83"/>
      <c r="U121" s="80"/>
      <c r="V121" s="80"/>
      <c r="W121" s="80"/>
      <c r="X121" s="80"/>
      <c r="Y121" s="80"/>
      <c r="AA121" s="84"/>
      <c r="AB121" s="78"/>
    </row>
    <row r="122" spans="1:28" s="82" customFormat="1" x14ac:dyDescent="0.2">
      <c r="A122" s="1" t="s">
        <v>42</v>
      </c>
      <c r="B122" s="48" t="s">
        <v>43</v>
      </c>
      <c r="C122" s="38">
        <v>2</v>
      </c>
      <c r="D122" s="1" t="s">
        <v>37</v>
      </c>
      <c r="E122" s="1" t="s">
        <v>44</v>
      </c>
      <c r="F122" s="2"/>
      <c r="G122" s="14"/>
      <c r="H122" s="14"/>
      <c r="I122" s="14"/>
      <c r="J122" s="15"/>
      <c r="K122" s="14"/>
      <c r="L122" s="14"/>
      <c r="M122" s="14"/>
      <c r="N122" s="14"/>
      <c r="O122" s="14"/>
      <c r="P122" s="16"/>
      <c r="Q122" s="14"/>
      <c r="R122" s="76"/>
      <c r="S122" s="14"/>
      <c r="T122" s="20"/>
      <c r="U122" s="20"/>
      <c r="V122" s="20"/>
      <c r="W122" s="20"/>
      <c r="X122" s="20"/>
      <c r="Y122" s="20"/>
      <c r="Z122" s="14"/>
      <c r="AA122" s="14"/>
      <c r="AB122" s="1"/>
    </row>
    <row r="123" spans="1:28" s="82" customFormat="1" ht="4.5" customHeight="1" x14ac:dyDescent="0.2">
      <c r="A123" s="1"/>
      <c r="B123" s="14"/>
      <c r="C123" s="2"/>
      <c r="D123" s="43"/>
      <c r="E123" s="2"/>
      <c r="F123" s="20"/>
      <c r="G123" s="20"/>
      <c r="H123" s="20"/>
      <c r="I123" s="20"/>
      <c r="J123" s="3"/>
      <c r="K123" s="20"/>
      <c r="L123" s="20"/>
      <c r="M123" s="20"/>
      <c r="N123" s="20"/>
      <c r="O123" s="20"/>
      <c r="P123" s="4"/>
      <c r="Q123" s="20"/>
      <c r="R123" s="20"/>
      <c r="S123" s="14"/>
      <c r="T123" s="20"/>
      <c r="U123" s="20"/>
      <c r="V123" s="20"/>
      <c r="W123" s="20"/>
      <c r="X123" s="20"/>
      <c r="Y123" s="20"/>
      <c r="Z123" s="20"/>
      <c r="AA123" s="14"/>
      <c r="AB123" s="1"/>
    </row>
    <row r="124" spans="1:28" s="82" customFormat="1" x14ac:dyDescent="0.2">
      <c r="A124" s="2"/>
      <c r="B124" s="14" t="s">
        <v>9</v>
      </c>
      <c r="C124" s="2" t="s">
        <v>45</v>
      </c>
      <c r="D124" s="43"/>
      <c r="E124" s="2"/>
      <c r="F124" s="20"/>
      <c r="G124" s="20"/>
      <c r="H124" s="20"/>
      <c r="I124" s="20"/>
      <c r="J124" s="2"/>
      <c r="K124" s="20"/>
      <c r="L124" s="20"/>
      <c r="M124" s="20"/>
      <c r="N124" s="20"/>
      <c r="O124" s="20"/>
      <c r="P124" s="2"/>
      <c r="Q124" s="20"/>
      <c r="R124" s="20"/>
      <c r="S124" s="2"/>
      <c r="T124" s="20"/>
      <c r="U124" s="20"/>
      <c r="V124" s="20"/>
      <c r="W124" s="20"/>
      <c r="X124" s="20"/>
      <c r="Y124" s="20"/>
      <c r="Z124" s="20"/>
      <c r="AA124" s="2"/>
      <c r="AB124" s="2"/>
    </row>
    <row r="125" spans="1:28" s="82" customFormat="1" x14ac:dyDescent="0.2">
      <c r="A125" s="2"/>
      <c r="B125" s="14"/>
      <c r="C125" s="2"/>
      <c r="D125" s="2"/>
      <c r="E125" s="2"/>
      <c r="F125" s="20"/>
      <c r="G125" s="20"/>
      <c r="H125" s="20"/>
      <c r="I125" s="20"/>
      <c r="J125" s="76">
        <v>0.8</v>
      </c>
      <c r="K125" s="76" t="s">
        <v>13</v>
      </c>
      <c r="L125" s="76">
        <v>0.6</v>
      </c>
      <c r="M125" s="76" t="s">
        <v>13</v>
      </c>
      <c r="N125" s="44">
        <v>0.3</v>
      </c>
      <c r="O125" s="76" t="s">
        <v>13</v>
      </c>
      <c r="P125" s="4">
        <f>C122</f>
        <v>2</v>
      </c>
      <c r="Q125" s="2"/>
      <c r="R125" s="2"/>
      <c r="S125" s="2"/>
      <c r="T125" s="2"/>
      <c r="U125" s="2"/>
      <c r="V125" s="2"/>
      <c r="W125" s="2" t="s">
        <v>14</v>
      </c>
      <c r="X125" s="76">
        <f>J125*L125*N125*P125</f>
        <v>0.28799999999999998</v>
      </c>
      <c r="Y125" s="2"/>
      <c r="Z125" s="2"/>
      <c r="AA125" s="2"/>
      <c r="AB125" s="2"/>
    </row>
    <row r="126" spans="1:28" s="82" customFormat="1" x14ac:dyDescent="0.2">
      <c r="A126" s="2"/>
      <c r="B126" s="14"/>
      <c r="C126" s="2"/>
      <c r="D126" s="2"/>
      <c r="E126" s="2"/>
      <c r="F126" s="2"/>
      <c r="G126" s="76" t="s">
        <v>34</v>
      </c>
      <c r="H126" s="76">
        <v>0.2</v>
      </c>
      <c r="I126" s="76" t="s">
        <v>11</v>
      </c>
      <c r="J126" s="76">
        <v>0.55000000000000004</v>
      </c>
      <c r="K126" s="76" t="s">
        <v>12</v>
      </c>
      <c r="L126" s="3">
        <v>0.5</v>
      </c>
      <c r="M126" s="76" t="s">
        <v>13</v>
      </c>
      <c r="N126" s="76">
        <v>0.3</v>
      </c>
      <c r="O126" s="76" t="s">
        <v>13</v>
      </c>
      <c r="P126" s="76">
        <v>0.3</v>
      </c>
      <c r="Q126" s="76" t="s">
        <v>13</v>
      </c>
      <c r="R126" s="4">
        <f>C122</f>
        <v>2</v>
      </c>
      <c r="S126" s="2"/>
      <c r="T126" s="2"/>
      <c r="U126" s="2"/>
      <c r="V126" s="2"/>
      <c r="W126" s="2" t="s">
        <v>14</v>
      </c>
      <c r="X126" s="30">
        <f>-(H126+J126)*L126*N126*P126*R126</f>
        <v>-6.7499999999999991E-2</v>
      </c>
      <c r="Y126" s="30"/>
      <c r="Z126" s="2"/>
      <c r="AA126" s="2"/>
      <c r="AB126" s="2"/>
    </row>
    <row r="127" spans="1:28" s="82" customFormat="1" x14ac:dyDescent="0.2">
      <c r="A127" s="2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76" t="s">
        <v>35</v>
      </c>
      <c r="W127" s="2"/>
      <c r="X127" s="2"/>
      <c r="Y127" s="2"/>
      <c r="Z127" s="76" t="s">
        <v>14</v>
      </c>
      <c r="AA127" s="14">
        <f>SUM(X125:X126)</f>
        <v>0.22049999999999997</v>
      </c>
      <c r="AB127" s="1" t="s">
        <v>70</v>
      </c>
    </row>
    <row r="128" spans="1:28" s="82" customFormat="1" ht="4.5" customHeight="1" x14ac:dyDescent="0.2">
      <c r="A128" s="2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1" t="s">
        <v>61</v>
      </c>
    </row>
    <row r="129" spans="1:32" x14ac:dyDescent="0.2">
      <c r="A129" s="2"/>
      <c r="B129" s="14" t="s">
        <v>15</v>
      </c>
      <c r="C129" s="2" t="s">
        <v>16</v>
      </c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76" t="s">
        <v>14</v>
      </c>
      <c r="AA129" s="14">
        <f>AA127</f>
        <v>0.22049999999999997</v>
      </c>
      <c r="AB129" s="1" t="s">
        <v>70</v>
      </c>
      <c r="AC129" s="2"/>
      <c r="AD129" s="2"/>
      <c r="AE129" s="2"/>
      <c r="AF129" s="2"/>
    </row>
    <row r="130" spans="1:32" ht="4.5" customHeight="1" x14ac:dyDescent="0.2">
      <c r="A130" s="2"/>
      <c r="B130" s="1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1" t="s">
        <v>61</v>
      </c>
      <c r="AC130" s="2"/>
      <c r="AD130" s="2"/>
      <c r="AE130" s="2"/>
      <c r="AF130" s="2"/>
    </row>
    <row r="131" spans="1:32" x14ac:dyDescent="0.2">
      <c r="A131" s="2"/>
      <c r="B131" s="14" t="s">
        <v>17</v>
      </c>
      <c r="C131" s="2" t="s">
        <v>46</v>
      </c>
      <c r="D131" s="43"/>
      <c r="F131" s="20"/>
      <c r="G131" s="20"/>
      <c r="H131" s="20"/>
      <c r="I131" s="20"/>
      <c r="J131" s="2"/>
      <c r="K131" s="20"/>
      <c r="L131" s="20"/>
      <c r="M131" s="20"/>
      <c r="N131" s="20"/>
      <c r="O131" s="20"/>
      <c r="P131" s="2"/>
      <c r="Q131" s="20"/>
      <c r="R131" s="20"/>
      <c r="S131" s="2"/>
      <c r="T131" s="20"/>
      <c r="U131" s="20"/>
      <c r="V131" s="20"/>
      <c r="W131" s="20"/>
      <c r="X131" s="20"/>
      <c r="Y131" s="20"/>
      <c r="Z131" s="20" t="s">
        <v>14</v>
      </c>
      <c r="AA131" s="14">
        <f>AA127</f>
        <v>0.22049999999999997</v>
      </c>
      <c r="AB131" s="1" t="s">
        <v>70</v>
      </c>
      <c r="AC131" s="2"/>
      <c r="AD131" s="2"/>
      <c r="AE131" s="2"/>
      <c r="AF131" s="2"/>
    </row>
    <row r="132" spans="1:32" ht="4.5" customHeight="1" x14ac:dyDescent="0.2">
      <c r="A132" s="2"/>
      <c r="B132" s="42"/>
      <c r="C132" s="43"/>
      <c r="F132" s="2"/>
      <c r="G132" s="2"/>
      <c r="H132" s="2"/>
      <c r="I132" s="2"/>
      <c r="J132" s="76"/>
      <c r="K132" s="2"/>
      <c r="L132" s="2"/>
      <c r="M132" s="2"/>
      <c r="N132" s="2"/>
      <c r="O132" s="2"/>
      <c r="P132" s="2"/>
      <c r="Q132" s="2"/>
      <c r="R132" s="2"/>
      <c r="S132" s="2"/>
      <c r="T132" s="20"/>
      <c r="U132" s="20"/>
      <c r="V132" s="20"/>
      <c r="W132" s="20"/>
      <c r="X132" s="20"/>
      <c r="Y132" s="20"/>
      <c r="Z132" s="2"/>
      <c r="AA132" s="2"/>
      <c r="AB132" s="2"/>
      <c r="AC132" s="2"/>
      <c r="AD132" s="2"/>
      <c r="AE132" s="2"/>
      <c r="AF132" s="2"/>
    </row>
    <row r="133" spans="1:32" x14ac:dyDescent="0.2">
      <c r="A133" s="2"/>
      <c r="B133" s="14" t="s">
        <v>18</v>
      </c>
      <c r="C133" s="2" t="s">
        <v>47</v>
      </c>
      <c r="D133" s="43"/>
      <c r="F133" s="20"/>
      <c r="G133" s="20"/>
      <c r="H133" s="20"/>
      <c r="I133" s="2"/>
      <c r="J133" s="34" t="s">
        <v>61</v>
      </c>
      <c r="K133" s="20"/>
      <c r="L133" s="20"/>
      <c r="M133" s="20"/>
      <c r="N133" s="20"/>
      <c r="O133" s="20"/>
      <c r="P133" s="2"/>
      <c r="Q133" s="20"/>
      <c r="R133" s="20"/>
      <c r="S133" s="2"/>
      <c r="T133" s="20"/>
      <c r="U133" s="20"/>
      <c r="V133" s="20"/>
      <c r="W133" s="20"/>
      <c r="X133" s="20"/>
      <c r="Y133" s="20"/>
      <c r="Z133" s="20" t="s">
        <v>61</v>
      </c>
      <c r="AA133" s="14" t="s">
        <v>61</v>
      </c>
      <c r="AB133" s="1" t="s">
        <v>61</v>
      </c>
      <c r="AC133" s="2"/>
      <c r="AD133" s="2"/>
      <c r="AE133" s="2"/>
      <c r="AF133" s="2"/>
    </row>
    <row r="134" spans="1:32" x14ac:dyDescent="0.2">
      <c r="A134" s="2"/>
      <c r="B134" s="14"/>
      <c r="D134" s="43"/>
      <c r="F134" s="20"/>
      <c r="G134" s="20"/>
      <c r="H134" s="20"/>
      <c r="I134" s="20"/>
      <c r="J134" s="76">
        <v>1.4</v>
      </c>
      <c r="K134" s="76" t="s">
        <v>13</v>
      </c>
      <c r="L134" s="76">
        <v>0.8</v>
      </c>
      <c r="M134" s="76" t="s">
        <v>13</v>
      </c>
      <c r="N134" s="44">
        <v>0.3</v>
      </c>
      <c r="O134" s="76" t="s">
        <v>13</v>
      </c>
      <c r="P134" s="4">
        <f>C122</f>
        <v>2</v>
      </c>
      <c r="Q134" s="2"/>
      <c r="R134" s="2"/>
      <c r="S134" s="2"/>
      <c r="T134" s="2"/>
      <c r="U134" s="2"/>
      <c r="V134" s="2"/>
      <c r="W134" s="2" t="s">
        <v>14</v>
      </c>
      <c r="X134" s="76">
        <f>J134*L134*N134*P134</f>
        <v>0.67199999999999993</v>
      </c>
      <c r="Y134" s="2"/>
      <c r="Z134" s="2"/>
      <c r="AA134" s="2"/>
      <c r="AB134" s="2"/>
      <c r="AC134" s="2"/>
      <c r="AD134" s="2"/>
      <c r="AE134" s="2"/>
      <c r="AF134" s="2"/>
    </row>
    <row r="135" spans="1:32" ht="9.75" customHeight="1" x14ac:dyDescent="0.2">
      <c r="A135" s="2"/>
      <c r="B135" s="14"/>
      <c r="D135" s="43"/>
      <c r="F135" s="20"/>
      <c r="G135" s="76" t="s">
        <v>34</v>
      </c>
      <c r="H135" s="76">
        <v>0.4</v>
      </c>
      <c r="I135" s="76" t="s">
        <v>11</v>
      </c>
      <c r="J135" s="76">
        <v>1.1000000000000001</v>
      </c>
      <c r="K135" s="76" t="s">
        <v>12</v>
      </c>
      <c r="L135" s="3">
        <v>0.5</v>
      </c>
      <c r="M135" s="76" t="s">
        <v>13</v>
      </c>
      <c r="N135" s="76">
        <v>0.3</v>
      </c>
      <c r="O135" s="76" t="s">
        <v>13</v>
      </c>
      <c r="P135" s="76">
        <v>0.3</v>
      </c>
      <c r="Q135" s="76" t="s">
        <v>13</v>
      </c>
      <c r="R135" s="4">
        <f>C122</f>
        <v>2</v>
      </c>
      <c r="S135" s="2"/>
      <c r="T135" s="2"/>
      <c r="U135" s="2"/>
      <c r="V135" s="2"/>
      <c r="W135" s="2" t="s">
        <v>14</v>
      </c>
      <c r="X135" s="30">
        <f>-(H135+J135)*L135*N135*P135*R135</f>
        <v>-0.13499999999999998</v>
      </c>
      <c r="Y135" s="30"/>
      <c r="Z135" s="2"/>
      <c r="AA135" s="2"/>
      <c r="AB135" s="2"/>
      <c r="AC135" s="2"/>
      <c r="AD135" s="2"/>
      <c r="AE135" s="2"/>
      <c r="AF135" s="2"/>
    </row>
    <row r="136" spans="1:32" x14ac:dyDescent="0.2"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76" t="s">
        <v>35</v>
      </c>
      <c r="W136" s="2"/>
      <c r="X136" s="2"/>
      <c r="Y136" s="2"/>
      <c r="Z136" s="76" t="s">
        <v>14</v>
      </c>
      <c r="AA136" s="14">
        <f>SUM(X134:X135)</f>
        <v>0.53699999999999992</v>
      </c>
      <c r="AB136" s="1" t="s">
        <v>70</v>
      </c>
      <c r="AC136" s="2"/>
      <c r="AD136" s="2"/>
      <c r="AE136" s="2"/>
      <c r="AF136" s="2"/>
    </row>
    <row r="137" spans="1:32" ht="4.9000000000000004" customHeight="1" x14ac:dyDescent="0.2">
      <c r="A137" s="82"/>
      <c r="B137" s="79"/>
      <c r="C137" s="80"/>
      <c r="D137" s="82"/>
      <c r="E137" s="85"/>
      <c r="F137" s="80"/>
      <c r="G137" s="80"/>
      <c r="H137" s="80"/>
      <c r="I137" s="80"/>
      <c r="J137" s="80"/>
      <c r="K137" s="80"/>
      <c r="L137" s="86"/>
      <c r="M137" s="80"/>
      <c r="N137" s="87"/>
      <c r="O137" s="82"/>
      <c r="P137" s="82"/>
      <c r="Q137" s="82"/>
      <c r="R137" s="82"/>
      <c r="S137" s="82"/>
      <c r="T137" s="83"/>
      <c r="U137" s="80"/>
      <c r="V137" s="80"/>
      <c r="W137" s="80"/>
      <c r="X137" s="80"/>
      <c r="Y137" s="80"/>
      <c r="Z137" s="82"/>
      <c r="AA137" s="84"/>
      <c r="AB137" s="78"/>
      <c r="AC137" s="2"/>
      <c r="AD137" s="2"/>
      <c r="AE137" s="2"/>
      <c r="AF137" s="2"/>
    </row>
    <row r="138" spans="1:32" x14ac:dyDescent="0.2">
      <c r="A138" s="1" t="s">
        <v>48</v>
      </c>
      <c r="B138" s="48" t="s">
        <v>43</v>
      </c>
      <c r="C138" s="38">
        <v>0</v>
      </c>
      <c r="D138" s="1" t="s">
        <v>37</v>
      </c>
      <c r="E138" s="1" t="s">
        <v>49</v>
      </c>
      <c r="F138" s="2"/>
      <c r="G138" s="14"/>
      <c r="H138" s="14"/>
      <c r="I138" s="14"/>
      <c r="J138" s="15"/>
      <c r="K138" s="14"/>
      <c r="L138" s="14"/>
      <c r="M138" s="14"/>
      <c r="N138" s="14"/>
      <c r="O138" s="14"/>
      <c r="P138" s="16"/>
      <c r="Q138" s="14"/>
      <c r="R138" s="2"/>
      <c r="S138" s="2"/>
      <c r="T138" s="20"/>
      <c r="U138" s="20"/>
      <c r="V138" s="20"/>
      <c r="W138" s="20"/>
      <c r="X138" s="20"/>
      <c r="Y138" s="20"/>
      <c r="Z138" s="14"/>
      <c r="AA138" s="2"/>
      <c r="AB138" s="2"/>
      <c r="AC138" s="2"/>
      <c r="AD138" s="2"/>
      <c r="AE138" s="2"/>
      <c r="AF138" s="2"/>
    </row>
    <row r="139" spans="1:32" ht="4.9000000000000004" customHeight="1" x14ac:dyDescent="0.2">
      <c r="A139" s="2"/>
      <c r="B139" s="14"/>
      <c r="D139" s="43"/>
      <c r="F139" s="20"/>
      <c r="G139" s="20"/>
      <c r="H139" s="20"/>
      <c r="I139" s="20"/>
      <c r="J139" s="2"/>
      <c r="K139" s="20"/>
      <c r="L139" s="20"/>
      <c r="M139" s="20"/>
      <c r="N139" s="20"/>
      <c r="O139" s="20"/>
      <c r="P139" s="2"/>
      <c r="Q139" s="20"/>
      <c r="R139" s="20"/>
      <c r="S139" s="2"/>
      <c r="T139" s="20"/>
      <c r="U139" s="20"/>
      <c r="V139" s="20"/>
      <c r="W139" s="20"/>
      <c r="X139" s="20"/>
      <c r="Y139" s="20"/>
      <c r="Z139" s="20"/>
      <c r="AA139" s="2"/>
      <c r="AB139" s="2"/>
      <c r="AC139" s="2"/>
      <c r="AD139" s="2"/>
      <c r="AE139" s="2"/>
      <c r="AF139" s="2"/>
    </row>
    <row r="140" spans="1:32" x14ac:dyDescent="0.2">
      <c r="A140" s="2"/>
      <c r="B140" s="14" t="s">
        <v>9</v>
      </c>
      <c r="C140" s="2" t="s">
        <v>45</v>
      </c>
      <c r="D140" s="43"/>
      <c r="F140" s="20"/>
      <c r="G140" s="20"/>
      <c r="H140" s="20"/>
      <c r="I140" s="20"/>
      <c r="J140" s="2"/>
      <c r="K140" s="20"/>
      <c r="L140" s="20"/>
      <c r="M140" s="20"/>
      <c r="N140" s="20"/>
      <c r="O140" s="20"/>
      <c r="P140" s="2"/>
      <c r="Q140" s="20"/>
      <c r="R140" s="20"/>
      <c r="S140" s="2"/>
      <c r="T140" s="20"/>
      <c r="U140" s="20"/>
      <c r="V140" s="20"/>
      <c r="W140" s="20"/>
      <c r="X140" s="20"/>
      <c r="Y140" s="20"/>
      <c r="Z140" s="20"/>
      <c r="AA140" s="2"/>
      <c r="AB140" s="2"/>
      <c r="AC140" s="2"/>
      <c r="AD140" s="2"/>
      <c r="AE140" s="2"/>
      <c r="AF140" s="2"/>
    </row>
    <row r="141" spans="1:32" x14ac:dyDescent="0.2">
      <c r="A141" s="2"/>
      <c r="B141" s="14"/>
      <c r="F141" s="20"/>
      <c r="G141" s="20"/>
      <c r="H141" s="20"/>
      <c r="I141" s="20"/>
      <c r="J141" s="76">
        <v>1.7</v>
      </c>
      <c r="K141" s="76" t="s">
        <v>13</v>
      </c>
      <c r="L141" s="76">
        <v>0.8</v>
      </c>
      <c r="M141" s="76" t="s">
        <v>13</v>
      </c>
      <c r="N141" s="44">
        <v>0.3</v>
      </c>
      <c r="O141" s="76" t="s">
        <v>13</v>
      </c>
      <c r="P141" s="4">
        <f>C138</f>
        <v>0</v>
      </c>
      <c r="Q141" s="2"/>
      <c r="R141" s="2"/>
      <c r="S141" s="2"/>
      <c r="T141" s="2"/>
      <c r="U141" s="2"/>
      <c r="V141" s="2"/>
      <c r="W141" s="2"/>
      <c r="X141" s="76">
        <f>J141*L141*N141*P141</f>
        <v>0</v>
      </c>
      <c r="Y141" s="2"/>
      <c r="Z141" s="2"/>
      <c r="AA141" s="2"/>
      <c r="AB141" s="2"/>
      <c r="AC141" s="2"/>
      <c r="AD141" s="2"/>
      <c r="AE141" s="2"/>
      <c r="AF141" s="2"/>
    </row>
    <row r="142" spans="1:32" x14ac:dyDescent="0.2">
      <c r="A142" s="2"/>
      <c r="B142" s="14"/>
      <c r="F142" s="2"/>
      <c r="G142" s="76" t="s">
        <v>34</v>
      </c>
      <c r="H142" s="76">
        <v>0.4</v>
      </c>
      <c r="I142" s="76" t="s">
        <v>11</v>
      </c>
      <c r="J142" s="76">
        <v>1.1000000000000001</v>
      </c>
      <c r="K142" s="76" t="s">
        <v>12</v>
      </c>
      <c r="L142" s="3">
        <v>0.5</v>
      </c>
      <c r="M142" s="76" t="s">
        <v>13</v>
      </c>
      <c r="N142" s="76">
        <v>0.3</v>
      </c>
      <c r="O142" s="76" t="s">
        <v>13</v>
      </c>
      <c r="P142" s="76">
        <v>0.3</v>
      </c>
      <c r="Q142" s="76" t="s">
        <v>13</v>
      </c>
      <c r="R142" s="4">
        <f>C138</f>
        <v>0</v>
      </c>
      <c r="S142" s="2"/>
      <c r="T142" s="2"/>
      <c r="U142" s="2"/>
      <c r="V142" s="2"/>
      <c r="W142" s="2"/>
      <c r="X142" s="30">
        <f>-(H142+J142)*L142*N142*P142*R142</f>
        <v>0</v>
      </c>
      <c r="Y142" s="30"/>
      <c r="Z142" s="2"/>
      <c r="AA142" s="2"/>
      <c r="AB142" s="2"/>
      <c r="AC142" s="2"/>
      <c r="AD142" s="2"/>
      <c r="AE142" s="2"/>
      <c r="AF142" s="2"/>
    </row>
    <row r="143" spans="1:32" ht="9.75" customHeight="1" x14ac:dyDescent="0.2">
      <c r="A143" s="2"/>
      <c r="B143" s="1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76" t="s">
        <v>35</v>
      </c>
      <c r="W143" s="2"/>
      <c r="X143" s="2"/>
      <c r="Y143" s="2"/>
      <c r="Z143" s="76" t="s">
        <v>14</v>
      </c>
      <c r="AA143" s="14">
        <f>SUM(X141:X142)</f>
        <v>0</v>
      </c>
      <c r="AB143" s="1" t="s">
        <v>70</v>
      </c>
    </row>
    <row r="144" spans="1:32" ht="3.75" customHeight="1" x14ac:dyDescent="0.2">
      <c r="A144" s="2"/>
      <c r="B144" s="1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1" t="s">
        <v>61</v>
      </c>
    </row>
    <row r="145" spans="1:28" s="76" customFormat="1" x14ac:dyDescent="0.2">
      <c r="A145" s="2"/>
      <c r="B145" s="14" t="s">
        <v>15</v>
      </c>
      <c r="C145" s="2" t="s">
        <v>16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76" t="s">
        <v>14</v>
      </c>
      <c r="AA145" s="14">
        <f>AA143</f>
        <v>0</v>
      </c>
      <c r="AB145" s="1" t="s">
        <v>70</v>
      </c>
    </row>
    <row r="146" spans="1:28" ht="3.75" customHeight="1" x14ac:dyDescent="0.2">
      <c r="A146" s="2"/>
      <c r="B146" s="1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1" t="s">
        <v>61</v>
      </c>
    </row>
    <row r="147" spans="1:28" x14ac:dyDescent="0.2">
      <c r="A147" s="2"/>
      <c r="B147" s="14" t="s">
        <v>17</v>
      </c>
      <c r="C147" s="2" t="s">
        <v>46</v>
      </c>
      <c r="D147" s="43"/>
      <c r="F147" s="20"/>
      <c r="G147" s="20"/>
      <c r="H147" s="20"/>
      <c r="I147" s="20"/>
      <c r="J147" s="2"/>
      <c r="K147" s="20"/>
      <c r="L147" s="20"/>
      <c r="M147" s="20"/>
      <c r="N147" s="20"/>
      <c r="O147" s="20"/>
      <c r="P147" s="2"/>
      <c r="Q147" s="20"/>
      <c r="R147" s="20"/>
      <c r="S147" s="2"/>
      <c r="T147" s="20"/>
      <c r="U147" s="20"/>
      <c r="V147" s="20"/>
      <c r="W147" s="20"/>
      <c r="X147" s="20"/>
      <c r="Y147" s="20"/>
      <c r="Z147" s="20" t="s">
        <v>14</v>
      </c>
      <c r="AA147" s="14">
        <f>AA143</f>
        <v>0</v>
      </c>
      <c r="AB147" s="1" t="s">
        <v>70</v>
      </c>
    </row>
    <row r="148" spans="1:28" ht="4.5" customHeight="1" x14ac:dyDescent="0.2">
      <c r="A148" s="2"/>
      <c r="B148" s="42"/>
      <c r="C148" s="43"/>
      <c r="F148" s="2"/>
      <c r="G148" s="2"/>
      <c r="H148" s="2"/>
      <c r="I148" s="2"/>
      <c r="J148" s="76"/>
      <c r="K148" s="2"/>
      <c r="L148" s="2"/>
      <c r="M148" s="2"/>
      <c r="N148" s="2"/>
      <c r="O148" s="2"/>
      <c r="P148" s="2"/>
      <c r="Q148" s="2"/>
      <c r="R148" s="2"/>
      <c r="S148" s="2"/>
      <c r="T148" s="20"/>
      <c r="U148" s="20"/>
      <c r="V148" s="20"/>
      <c r="W148" s="20"/>
      <c r="X148" s="20"/>
      <c r="Y148" s="20"/>
      <c r="Z148" s="2"/>
      <c r="AA148" s="2"/>
      <c r="AB148" s="2"/>
    </row>
    <row r="149" spans="1:28" x14ac:dyDescent="0.2">
      <c r="A149" s="2"/>
      <c r="B149" s="14" t="s">
        <v>18</v>
      </c>
      <c r="C149" s="2" t="s">
        <v>47</v>
      </c>
      <c r="D149" s="43"/>
      <c r="F149" s="20"/>
      <c r="G149" s="20"/>
      <c r="H149" s="20"/>
      <c r="I149" s="2"/>
      <c r="J149" s="34" t="s">
        <v>61</v>
      </c>
      <c r="K149" s="20"/>
      <c r="L149" s="20"/>
      <c r="M149" s="20"/>
      <c r="N149" s="20"/>
      <c r="O149" s="20"/>
      <c r="P149" s="2"/>
      <c r="Q149" s="20"/>
      <c r="R149" s="20"/>
      <c r="S149" s="2"/>
      <c r="T149" s="20"/>
      <c r="U149" s="20"/>
      <c r="V149" s="20"/>
      <c r="W149" s="20"/>
      <c r="X149" s="20"/>
      <c r="Y149" s="20"/>
      <c r="Z149" s="20" t="s">
        <v>61</v>
      </c>
      <c r="AA149" s="14" t="s">
        <v>61</v>
      </c>
      <c r="AB149" s="1" t="s">
        <v>61</v>
      </c>
    </row>
    <row r="150" spans="1:28" x14ac:dyDescent="0.2">
      <c r="A150" s="2"/>
      <c r="B150" s="14"/>
      <c r="D150" s="43"/>
      <c r="F150" s="20"/>
      <c r="G150" s="20"/>
      <c r="H150" s="20"/>
      <c r="I150" s="20"/>
      <c r="J150" s="76">
        <v>1.7</v>
      </c>
      <c r="K150" s="76" t="s">
        <v>13</v>
      </c>
      <c r="L150" s="76">
        <v>0.8</v>
      </c>
      <c r="M150" s="76" t="s">
        <v>13</v>
      </c>
      <c r="N150" s="44">
        <v>0.3</v>
      </c>
      <c r="O150" s="76" t="s">
        <v>13</v>
      </c>
      <c r="P150" s="4">
        <f>C138</f>
        <v>0</v>
      </c>
      <c r="Q150" s="2"/>
      <c r="R150" s="2"/>
      <c r="S150" s="2"/>
      <c r="T150" s="2"/>
      <c r="U150" s="2"/>
      <c r="V150" s="2"/>
      <c r="W150" s="2"/>
      <c r="X150" s="76">
        <f>J150*L150*N150*P150</f>
        <v>0</v>
      </c>
      <c r="Y150" s="2"/>
      <c r="Z150" s="2"/>
      <c r="AA150" s="2"/>
      <c r="AB150" s="2"/>
    </row>
    <row r="151" spans="1:28" ht="9.75" customHeight="1" x14ac:dyDescent="0.2">
      <c r="A151" s="2"/>
      <c r="B151" s="14"/>
      <c r="D151" s="43"/>
      <c r="F151" s="20"/>
      <c r="G151" s="76" t="s">
        <v>34</v>
      </c>
      <c r="H151" s="76">
        <v>0.4</v>
      </c>
      <c r="I151" s="76" t="s">
        <v>11</v>
      </c>
      <c r="J151" s="76">
        <v>1.1000000000000001</v>
      </c>
      <c r="K151" s="76" t="s">
        <v>12</v>
      </c>
      <c r="L151" s="3">
        <v>0.5</v>
      </c>
      <c r="M151" s="76" t="s">
        <v>13</v>
      </c>
      <c r="N151" s="76">
        <v>0.3</v>
      </c>
      <c r="O151" s="76" t="s">
        <v>13</v>
      </c>
      <c r="P151" s="76">
        <v>0.3</v>
      </c>
      <c r="Q151" s="76" t="s">
        <v>13</v>
      </c>
      <c r="R151" s="4">
        <f>C138</f>
        <v>0</v>
      </c>
      <c r="S151" s="2"/>
      <c r="T151" s="2"/>
      <c r="U151" s="2"/>
      <c r="V151" s="2"/>
      <c r="W151" s="2"/>
      <c r="X151" s="30">
        <f>-(H151+J151)*L151*N151*P151*R151</f>
        <v>0</v>
      </c>
      <c r="Y151" s="30"/>
      <c r="Z151" s="2"/>
      <c r="AA151" s="2"/>
      <c r="AB151" s="2"/>
    </row>
    <row r="152" spans="1:28" x14ac:dyDescent="0.2">
      <c r="B152" s="1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76" t="s">
        <v>35</v>
      </c>
      <c r="W152" s="2"/>
      <c r="X152" s="2"/>
      <c r="Y152" s="2"/>
      <c r="Z152" s="76" t="s">
        <v>14</v>
      </c>
      <c r="AA152" s="14">
        <f>SUM(X150:X151)</f>
        <v>0</v>
      </c>
      <c r="AB152" s="1" t="s">
        <v>70</v>
      </c>
    </row>
    <row r="153" spans="1:28" ht="4.9000000000000004" customHeight="1" x14ac:dyDescent="0.2">
      <c r="B153" s="14"/>
    </row>
    <row r="154" spans="1:28" x14ac:dyDescent="0.2">
      <c r="A154" s="14" t="s">
        <v>50</v>
      </c>
      <c r="B154" s="49" t="s">
        <v>51</v>
      </c>
      <c r="D154" s="76"/>
      <c r="E154" s="76"/>
      <c r="J154" s="47"/>
      <c r="K154" s="2"/>
      <c r="L154" s="2"/>
      <c r="P154" s="76"/>
      <c r="S154" s="76"/>
      <c r="AA154" s="76"/>
      <c r="AB154" s="14"/>
    </row>
    <row r="155" spans="1:28" ht="9.75" customHeight="1" x14ac:dyDescent="0.2">
      <c r="C155" s="50" t="s">
        <v>52</v>
      </c>
      <c r="E155" s="51"/>
      <c r="F155" s="50"/>
      <c r="G155" s="52"/>
      <c r="H155" s="71">
        <v>3</v>
      </c>
      <c r="I155" s="76" t="s">
        <v>3</v>
      </c>
    </row>
    <row r="156" spans="1:28" x14ac:dyDescent="0.2">
      <c r="C156" s="50" t="s">
        <v>53</v>
      </c>
      <c r="E156" s="51"/>
      <c r="F156" s="50"/>
      <c r="G156" s="52"/>
      <c r="H156" s="71">
        <v>0</v>
      </c>
      <c r="I156" s="76" t="s">
        <v>3</v>
      </c>
    </row>
    <row r="157" spans="1:28" ht="4.9000000000000004" customHeight="1" x14ac:dyDescent="0.2">
      <c r="B157" s="14"/>
      <c r="J157" s="2"/>
    </row>
    <row r="158" spans="1:28" x14ac:dyDescent="0.2">
      <c r="B158" s="14" t="s">
        <v>9</v>
      </c>
      <c r="C158" s="2" t="s">
        <v>54</v>
      </c>
      <c r="J158" s="34" t="s">
        <v>55</v>
      </c>
    </row>
    <row r="159" spans="1:28" ht="9.75" customHeight="1" x14ac:dyDescent="0.2">
      <c r="B159" s="14"/>
      <c r="K159" s="22" t="s">
        <v>10</v>
      </c>
      <c r="L159" s="76">
        <v>0.55000000000000004</v>
      </c>
      <c r="M159" s="76" t="s">
        <v>11</v>
      </c>
      <c r="N159" s="76">
        <v>0.5</v>
      </c>
      <c r="O159" s="76" t="s">
        <v>11</v>
      </c>
      <c r="P159" s="76">
        <v>0.55000000000000004</v>
      </c>
      <c r="Q159" s="76" t="s">
        <v>12</v>
      </c>
      <c r="R159" s="76">
        <v>0.25</v>
      </c>
      <c r="S159" s="76" t="s">
        <v>13</v>
      </c>
      <c r="T159" s="76">
        <f>H155+H156</f>
        <v>3</v>
      </c>
      <c r="V159" s="4"/>
      <c r="Z159" s="76" t="s">
        <v>14</v>
      </c>
      <c r="AA159" s="14">
        <f>(L159+N159+P159)*R159*T159</f>
        <v>1.2000000000000002</v>
      </c>
      <c r="AB159" s="1" t="s">
        <v>70</v>
      </c>
    </row>
    <row r="160" spans="1:28" ht="3.75" customHeight="1" x14ac:dyDescent="0.2">
      <c r="B160" s="14"/>
      <c r="S160" s="76"/>
      <c r="AB160" s="1" t="s">
        <v>61</v>
      </c>
    </row>
    <row r="161" spans="1:32" x14ac:dyDescent="0.2">
      <c r="B161" s="14" t="s">
        <v>15</v>
      </c>
      <c r="C161" s="2" t="s">
        <v>16</v>
      </c>
      <c r="Z161" s="76" t="s">
        <v>14</v>
      </c>
      <c r="AA161" s="14">
        <f>AA159</f>
        <v>1.2000000000000002</v>
      </c>
      <c r="AB161" s="1" t="s">
        <v>70</v>
      </c>
      <c r="AC161" s="2"/>
      <c r="AD161" s="2"/>
      <c r="AE161" s="2"/>
      <c r="AF161" s="2"/>
    </row>
    <row r="162" spans="1:32" ht="3.75" customHeight="1" x14ac:dyDescent="0.2">
      <c r="B162" s="14"/>
      <c r="AB162" s="1" t="s">
        <v>61</v>
      </c>
      <c r="AC162" s="2"/>
      <c r="AD162" s="2"/>
      <c r="AE162" s="2"/>
      <c r="AF162" s="2"/>
    </row>
    <row r="163" spans="1:32" ht="9.75" customHeight="1" x14ac:dyDescent="0.2">
      <c r="B163" s="14" t="s">
        <v>17</v>
      </c>
      <c r="C163" s="2" t="s">
        <v>56</v>
      </c>
      <c r="Z163" s="76" t="s">
        <v>14</v>
      </c>
      <c r="AA163" s="14">
        <f>AA159</f>
        <v>1.2000000000000002</v>
      </c>
      <c r="AB163" s="1" t="s">
        <v>70</v>
      </c>
      <c r="AC163" s="2"/>
      <c r="AD163" s="2"/>
      <c r="AE163" s="2"/>
      <c r="AF163" s="2"/>
    </row>
    <row r="164" spans="1:32" s="62" customFormat="1" ht="4.5" customHeight="1" x14ac:dyDescent="0.2">
      <c r="A164" s="1"/>
      <c r="B164" s="14"/>
      <c r="C164" s="2"/>
      <c r="D164" s="2"/>
      <c r="E164" s="2"/>
      <c r="F164" s="76"/>
      <c r="G164" s="76"/>
      <c r="H164" s="76"/>
      <c r="I164" s="76"/>
      <c r="J164" s="3"/>
      <c r="K164" s="76"/>
      <c r="L164" s="76"/>
      <c r="M164" s="76"/>
      <c r="N164" s="76"/>
      <c r="O164" s="76"/>
      <c r="P164" s="4"/>
      <c r="Q164" s="76"/>
      <c r="R164" s="76"/>
      <c r="S164" s="14"/>
      <c r="T164" s="76"/>
      <c r="U164" s="76"/>
      <c r="V164" s="76"/>
      <c r="W164" s="76"/>
      <c r="X164" s="76"/>
      <c r="Y164" s="76"/>
      <c r="Z164" s="76"/>
      <c r="AA164" s="14"/>
      <c r="AB164" s="1"/>
    </row>
    <row r="165" spans="1:32" s="77" customFormat="1" ht="10.15" customHeight="1" x14ac:dyDescent="0.2">
      <c r="A165" s="1"/>
      <c r="B165" s="14" t="s">
        <v>18</v>
      </c>
      <c r="C165" s="2" t="s">
        <v>57</v>
      </c>
      <c r="D165" s="2"/>
      <c r="E165" s="2"/>
      <c r="F165" s="76"/>
      <c r="G165" s="76"/>
      <c r="H165" s="76"/>
      <c r="I165" s="34" t="s">
        <v>58</v>
      </c>
      <c r="J165" s="3"/>
      <c r="K165" s="76"/>
      <c r="L165" s="76"/>
      <c r="M165" s="76"/>
      <c r="N165" s="76"/>
      <c r="O165" s="22" t="s">
        <v>10</v>
      </c>
      <c r="P165" s="76">
        <v>0.55000000000000004</v>
      </c>
      <c r="Q165" s="76" t="s">
        <v>11</v>
      </c>
      <c r="R165" s="76">
        <v>0.5</v>
      </c>
      <c r="S165" s="76" t="s">
        <v>25</v>
      </c>
      <c r="T165" s="76">
        <v>0.55000000000000004</v>
      </c>
      <c r="U165" s="76" t="s">
        <v>12</v>
      </c>
      <c r="V165" s="76">
        <f>H155+H156</f>
        <v>3</v>
      </c>
      <c r="W165" s="76"/>
      <c r="X165" s="4"/>
      <c r="Y165" s="76"/>
      <c r="Z165" s="76" t="s">
        <v>14</v>
      </c>
      <c r="AA165" s="14">
        <f>(P165+R165+T165)*V165</f>
        <v>4.8000000000000007</v>
      </c>
      <c r="AB165" s="1" t="s">
        <v>71</v>
      </c>
    </row>
    <row r="166" spans="1:32" s="77" customFormat="1" ht="3.75" customHeight="1" x14ac:dyDescent="0.2">
      <c r="A166" s="1"/>
      <c r="B166" s="14"/>
      <c r="C166" s="2"/>
      <c r="D166" s="2"/>
      <c r="E166" s="2"/>
      <c r="F166" s="76"/>
      <c r="G166" s="76"/>
      <c r="H166" s="76"/>
      <c r="I166" s="76"/>
      <c r="J166" s="3"/>
      <c r="K166" s="76"/>
      <c r="L166" s="76"/>
      <c r="M166" s="76"/>
      <c r="N166" s="76"/>
      <c r="O166" s="76"/>
      <c r="P166" s="4"/>
      <c r="Q166" s="76"/>
      <c r="R166" s="76"/>
      <c r="S166" s="14"/>
      <c r="T166" s="76"/>
      <c r="U166" s="76"/>
      <c r="V166" s="76"/>
      <c r="W166" s="76"/>
      <c r="X166" s="76"/>
      <c r="Y166" s="76"/>
      <c r="Z166" s="76"/>
      <c r="AA166" s="14"/>
      <c r="AB166" s="1"/>
    </row>
    <row r="167" spans="1:32" s="77" customFormat="1" ht="10.15" customHeight="1" x14ac:dyDescent="0.2">
      <c r="A167" s="1"/>
      <c r="B167" s="14" t="s">
        <v>21</v>
      </c>
      <c r="C167" s="2" t="s">
        <v>107</v>
      </c>
      <c r="D167" s="2"/>
      <c r="E167" s="2"/>
      <c r="F167" s="76"/>
      <c r="G167" s="76"/>
      <c r="H167" s="76"/>
      <c r="I167" s="76"/>
      <c r="J167" s="3"/>
      <c r="K167" s="76"/>
      <c r="L167" s="76"/>
      <c r="M167" s="22" t="s">
        <v>10</v>
      </c>
      <c r="N167" s="76">
        <v>0.46</v>
      </c>
      <c r="O167" s="76" t="s">
        <v>11</v>
      </c>
      <c r="P167" s="76">
        <v>0.4</v>
      </c>
      <c r="Q167" s="76" t="s">
        <v>25</v>
      </c>
      <c r="R167" s="76">
        <v>0.46</v>
      </c>
      <c r="S167" s="76" t="s">
        <v>12</v>
      </c>
      <c r="T167" s="76">
        <f>H155+H156</f>
        <v>3</v>
      </c>
      <c r="U167" s="76"/>
      <c r="V167" s="4"/>
      <c r="W167" s="76"/>
      <c r="X167" s="76"/>
      <c r="Y167" s="76"/>
      <c r="Z167" s="76" t="s">
        <v>14</v>
      </c>
      <c r="AA167" s="14">
        <f>(N167+P167+R167)*T167</f>
        <v>3.96</v>
      </c>
      <c r="AB167" s="1" t="s">
        <v>71</v>
      </c>
    </row>
    <row r="168" spans="1:32" s="77" customFormat="1" ht="3.75" customHeight="1" x14ac:dyDescent="0.2">
      <c r="A168" s="1"/>
      <c r="B168" s="14"/>
      <c r="C168" s="2"/>
      <c r="D168" s="2"/>
      <c r="E168" s="2"/>
      <c r="F168" s="76"/>
      <c r="G168" s="76"/>
      <c r="H168" s="76"/>
      <c r="I168" s="76"/>
      <c r="J168" s="3"/>
      <c r="K168" s="76"/>
      <c r="L168" s="76"/>
      <c r="M168" s="76"/>
      <c r="N168" s="76"/>
      <c r="O168" s="76"/>
      <c r="P168" s="4"/>
      <c r="Q168" s="76"/>
      <c r="R168" s="76"/>
      <c r="S168" s="14"/>
      <c r="T168" s="76"/>
      <c r="U168" s="76"/>
      <c r="V168" s="76"/>
      <c r="W168" s="76"/>
      <c r="X168" s="76"/>
      <c r="Y168" s="76"/>
      <c r="Z168" s="76"/>
      <c r="AA168" s="14"/>
      <c r="AB168" s="1"/>
    </row>
    <row r="169" spans="1:32" s="77" customFormat="1" ht="10.15" customHeight="1" x14ac:dyDescent="0.2">
      <c r="A169" s="1" t="s">
        <v>59</v>
      </c>
      <c r="B169" s="1" t="s">
        <v>94</v>
      </c>
      <c r="C169" s="2"/>
      <c r="D169" s="2"/>
      <c r="E169" s="2"/>
      <c r="F169" s="2"/>
      <c r="G169" s="2"/>
      <c r="H169" s="2"/>
      <c r="I169" s="2"/>
      <c r="J169" s="2"/>
      <c r="K169" s="22"/>
      <c r="L169" s="76"/>
      <c r="M169" s="76"/>
      <c r="N169" s="76"/>
      <c r="O169" s="76"/>
      <c r="P169" s="76"/>
      <c r="Q169" s="76"/>
      <c r="R169" s="76"/>
      <c r="S169" s="76"/>
      <c r="T169" s="2"/>
      <c r="U169" s="2"/>
      <c r="V169" s="4"/>
      <c r="W169" s="2"/>
      <c r="X169" s="2"/>
      <c r="Y169" s="2"/>
      <c r="Z169" s="76" t="s">
        <v>75</v>
      </c>
      <c r="AA169" s="88">
        <v>3</v>
      </c>
      <c r="AB169" s="1" t="s">
        <v>70</v>
      </c>
    </row>
    <row r="170" spans="1:32" s="77" customFormat="1" ht="10.15" customHeight="1" thickBot="1" x14ac:dyDescent="0.25">
      <c r="A170" s="2"/>
      <c r="B170" s="96"/>
      <c r="C170" s="96"/>
      <c r="D170" s="96"/>
      <c r="E170" s="96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32" s="77" customFormat="1" ht="10.15" customHeight="1" x14ac:dyDescent="0.2">
      <c r="A171" s="53"/>
      <c r="B171" s="103" t="s">
        <v>62</v>
      </c>
      <c r="C171" s="104"/>
      <c r="D171" s="104"/>
      <c r="E171" s="105"/>
      <c r="F171" s="55"/>
      <c r="G171" s="55"/>
      <c r="H171" s="55"/>
      <c r="I171" s="55"/>
      <c r="J171" s="55"/>
      <c r="K171" s="56"/>
      <c r="L171" s="57"/>
      <c r="M171" s="57"/>
      <c r="N171" s="57"/>
      <c r="O171" s="57"/>
      <c r="P171" s="57"/>
      <c r="Q171" s="57"/>
      <c r="R171" s="57"/>
      <c r="S171" s="57"/>
      <c r="T171" s="55"/>
      <c r="U171" s="55"/>
      <c r="V171" s="58"/>
      <c r="W171" s="55"/>
      <c r="X171" s="55"/>
      <c r="Y171" s="55"/>
      <c r="Z171" s="57"/>
      <c r="AA171" s="54"/>
      <c r="AB171" s="59"/>
    </row>
    <row r="172" spans="1:32" ht="11.25" x14ac:dyDescent="0.2">
      <c r="A172" s="60"/>
      <c r="B172" s="106"/>
      <c r="C172" s="118" t="s">
        <v>118</v>
      </c>
      <c r="D172" s="118"/>
      <c r="E172" s="118"/>
      <c r="F172" s="125"/>
      <c r="G172" s="26" t="s">
        <v>75</v>
      </c>
      <c r="H172" s="107">
        <f>AA72+AA112</f>
        <v>0</v>
      </c>
      <c r="I172" s="77" t="s">
        <v>72</v>
      </c>
      <c r="J172" s="106"/>
      <c r="K172" s="118" t="s">
        <v>106</v>
      </c>
      <c r="L172" s="118"/>
      <c r="M172" s="118"/>
      <c r="N172" s="118"/>
      <c r="O172" s="26" t="s">
        <v>14</v>
      </c>
      <c r="P172" s="108">
        <f>AA70+AA110</f>
        <v>0</v>
      </c>
      <c r="Q172" s="77" t="s">
        <v>86</v>
      </c>
      <c r="R172" s="106"/>
      <c r="S172" s="118" t="s">
        <v>66</v>
      </c>
      <c r="T172" s="118"/>
      <c r="U172" s="118"/>
      <c r="V172" s="118"/>
      <c r="W172" s="26" t="s">
        <v>14</v>
      </c>
      <c r="X172" s="107">
        <f>AA136+AA152</f>
        <v>0.53699999999999992</v>
      </c>
      <c r="Y172" s="77" t="s">
        <v>72</v>
      </c>
      <c r="Z172" s="109"/>
      <c r="AA172" s="110"/>
      <c r="AB172" s="63"/>
    </row>
    <row r="173" spans="1:32" ht="11.25" x14ac:dyDescent="0.2">
      <c r="A173" s="64"/>
      <c r="B173" s="106"/>
      <c r="C173" s="77" t="s">
        <v>127</v>
      </c>
      <c r="D173" s="77"/>
      <c r="E173" s="77"/>
      <c r="F173" s="77"/>
      <c r="G173" s="26" t="s">
        <v>75</v>
      </c>
      <c r="H173" s="107">
        <f>AA127+AA143</f>
        <v>0.22049999999999997</v>
      </c>
      <c r="I173" s="77" t="s">
        <v>72</v>
      </c>
      <c r="J173" s="106"/>
      <c r="K173" s="118" t="s">
        <v>67</v>
      </c>
      <c r="L173" s="118"/>
      <c r="M173" s="118"/>
      <c r="N173" s="118"/>
      <c r="O173" s="26" t="s">
        <v>14</v>
      </c>
      <c r="P173" s="107">
        <f>AA165</f>
        <v>4.8000000000000007</v>
      </c>
      <c r="Q173" s="77" t="s">
        <v>73</v>
      </c>
      <c r="R173" s="106"/>
      <c r="S173" s="118" t="s">
        <v>79</v>
      </c>
      <c r="T173" s="118"/>
      <c r="U173" s="118"/>
      <c r="V173" s="118"/>
      <c r="W173" s="26" t="s">
        <v>14</v>
      </c>
      <c r="X173" s="107">
        <f>AA167</f>
        <v>3.96</v>
      </c>
      <c r="Y173" s="77" t="s">
        <v>73</v>
      </c>
      <c r="Z173" s="77"/>
      <c r="AA173" s="107"/>
      <c r="AB173" s="65"/>
    </row>
    <row r="174" spans="1:32" ht="11.25" x14ac:dyDescent="0.2">
      <c r="A174" s="64"/>
      <c r="B174" s="106"/>
      <c r="C174" s="77" t="s">
        <v>76</v>
      </c>
      <c r="D174" s="77"/>
      <c r="E174" s="77"/>
      <c r="F174" s="77"/>
      <c r="G174" s="26" t="s">
        <v>75</v>
      </c>
      <c r="H174" s="107">
        <f>AA14+AA51+AA159+AA90</f>
        <v>27.34375</v>
      </c>
      <c r="I174" s="77" t="s">
        <v>72</v>
      </c>
      <c r="J174" s="106"/>
      <c r="K174" s="118" t="s">
        <v>68</v>
      </c>
      <c r="L174" s="118"/>
      <c r="M174" s="118"/>
      <c r="N174" s="118"/>
      <c r="O174" s="26" t="s">
        <v>14</v>
      </c>
      <c r="P174" s="107">
        <f>AA28</f>
        <v>0.43500000000000005</v>
      </c>
      <c r="Q174" s="77" t="s">
        <v>72</v>
      </c>
      <c r="R174" s="111"/>
      <c r="S174" s="77" t="s">
        <v>130</v>
      </c>
      <c r="T174" s="77"/>
      <c r="U174" s="77"/>
      <c r="V174" s="77"/>
      <c r="W174" s="26" t="s">
        <v>75</v>
      </c>
      <c r="X174" s="107">
        <f>AA34</f>
        <v>16.53</v>
      </c>
      <c r="Y174" s="77" t="s">
        <v>73</v>
      </c>
      <c r="Z174" s="77"/>
      <c r="AA174" s="107"/>
      <c r="AB174" s="65"/>
    </row>
    <row r="175" spans="1:32" ht="11.25" x14ac:dyDescent="0.2">
      <c r="A175" s="64"/>
      <c r="B175" s="106"/>
      <c r="C175" s="77" t="s">
        <v>77</v>
      </c>
      <c r="D175" s="77"/>
      <c r="E175" s="77"/>
      <c r="F175" s="77"/>
      <c r="G175" s="26" t="s">
        <v>75</v>
      </c>
      <c r="H175" s="107">
        <f>AA85</f>
        <v>0</v>
      </c>
      <c r="I175" s="77" t="s">
        <v>72</v>
      </c>
      <c r="J175" s="106"/>
      <c r="K175" s="124" t="s">
        <v>69</v>
      </c>
      <c r="L175" s="124"/>
      <c r="M175" s="124"/>
      <c r="N175" s="124"/>
      <c r="O175" s="26" t="s">
        <v>14</v>
      </c>
      <c r="P175" s="107">
        <f>AA20+AA62+AA102+AA131+AA147+AA163</f>
        <v>6.9739377000000031</v>
      </c>
      <c r="Q175" s="77" t="s">
        <v>72</v>
      </c>
      <c r="R175" s="106"/>
      <c r="S175" s="77" t="s">
        <v>90</v>
      </c>
      <c r="T175" s="77"/>
      <c r="U175" s="77"/>
      <c r="V175" s="77"/>
      <c r="W175" s="26" t="s">
        <v>75</v>
      </c>
      <c r="X175" s="107">
        <f>AA36</f>
        <v>0</v>
      </c>
      <c r="Y175" s="77" t="s">
        <v>72</v>
      </c>
      <c r="Z175" s="26"/>
      <c r="AA175" s="107"/>
      <c r="AB175" s="65"/>
    </row>
    <row r="176" spans="1:32" ht="11.25" x14ac:dyDescent="0.2">
      <c r="A176" s="64"/>
      <c r="B176" s="106"/>
      <c r="C176" s="77"/>
      <c r="D176" s="77"/>
      <c r="E176" s="77"/>
      <c r="F176" s="77"/>
      <c r="G176" s="26"/>
      <c r="H176" s="107"/>
      <c r="I176" s="77"/>
      <c r="J176" s="106"/>
      <c r="K176" s="118" t="s">
        <v>78</v>
      </c>
      <c r="L176" s="118"/>
      <c r="M176" s="118"/>
      <c r="N176" s="118"/>
      <c r="O176" s="26" t="s">
        <v>14</v>
      </c>
      <c r="P176" s="107">
        <f>AA30</f>
        <v>7</v>
      </c>
      <c r="Q176" s="77" t="s">
        <v>3</v>
      </c>
      <c r="R176" s="111"/>
      <c r="S176" s="77" t="s">
        <v>91</v>
      </c>
      <c r="T176" s="77"/>
      <c r="U176" s="77"/>
      <c r="V176" s="77"/>
      <c r="W176" s="26" t="s">
        <v>75</v>
      </c>
      <c r="X176" s="107">
        <f>AA38</f>
        <v>0</v>
      </c>
      <c r="Y176" s="77" t="s">
        <v>73</v>
      </c>
      <c r="Z176" s="26"/>
      <c r="AA176" s="107"/>
      <c r="AB176" s="65"/>
    </row>
    <row r="177" spans="1:28" ht="11.25" x14ac:dyDescent="0.2">
      <c r="A177" s="64"/>
      <c r="B177" s="106"/>
      <c r="C177" s="77" t="s">
        <v>63</v>
      </c>
      <c r="D177" s="77"/>
      <c r="E177" s="77"/>
      <c r="F177" s="77"/>
      <c r="G177" s="26" t="s">
        <v>75</v>
      </c>
      <c r="H177" s="107">
        <f>AA18+AA55+AA94</f>
        <v>5.5534377000000026</v>
      </c>
      <c r="I177" s="77" t="s">
        <v>72</v>
      </c>
      <c r="J177" s="106"/>
      <c r="K177" s="118" t="s">
        <v>65</v>
      </c>
      <c r="L177" s="118"/>
      <c r="M177" s="118"/>
      <c r="N177" s="118"/>
      <c r="O177" s="26" t="s">
        <v>14</v>
      </c>
      <c r="P177" s="107">
        <f>AA32</f>
        <v>7</v>
      </c>
      <c r="Q177" s="77" t="s">
        <v>3</v>
      </c>
      <c r="R177" s="111"/>
      <c r="S177" s="77" t="s">
        <v>92</v>
      </c>
      <c r="T177" s="77"/>
      <c r="U177" s="77"/>
      <c r="V177" s="77"/>
      <c r="W177" s="26" t="s">
        <v>75</v>
      </c>
      <c r="X177" s="107">
        <f>AA40</f>
        <v>0</v>
      </c>
      <c r="Y177" s="77" t="s">
        <v>73</v>
      </c>
      <c r="Z177" s="26"/>
      <c r="AA177" s="107"/>
      <c r="AB177" s="65"/>
    </row>
    <row r="178" spans="1:28" ht="11.25" x14ac:dyDescent="0.2">
      <c r="A178" s="64"/>
      <c r="B178" s="106"/>
      <c r="C178" s="77" t="s">
        <v>64</v>
      </c>
      <c r="D178" s="77"/>
      <c r="E178" s="77"/>
      <c r="F178" s="77"/>
      <c r="G178" s="26" t="s">
        <v>75</v>
      </c>
      <c r="H178" s="107">
        <f>AA24</f>
        <v>4.3760623000000001</v>
      </c>
      <c r="I178" s="77" t="s">
        <v>72</v>
      </c>
      <c r="J178" s="106"/>
      <c r="K178" s="118" t="s">
        <v>102</v>
      </c>
      <c r="L178" s="118"/>
      <c r="M178" s="118"/>
      <c r="N178" s="118"/>
      <c r="O178" s="26" t="s">
        <v>14</v>
      </c>
      <c r="P178" s="107">
        <f>AA64+AA104</f>
        <v>4.8640000000000008</v>
      </c>
      <c r="Q178" s="77" t="s">
        <v>72</v>
      </c>
      <c r="R178" s="111"/>
      <c r="S178" s="118" t="s">
        <v>93</v>
      </c>
      <c r="T178" s="118"/>
      <c r="U178" s="118"/>
      <c r="V178" s="118"/>
      <c r="W178" s="26" t="s">
        <v>75</v>
      </c>
      <c r="X178" s="107">
        <f>AA42</f>
        <v>0</v>
      </c>
      <c r="Y178" s="26" t="s">
        <v>3</v>
      </c>
      <c r="Z178" s="26"/>
      <c r="AA178" s="107"/>
      <c r="AB178" s="65"/>
    </row>
    <row r="179" spans="1:28" ht="11.25" x14ac:dyDescent="0.2">
      <c r="A179" s="64"/>
      <c r="B179" s="106"/>
      <c r="C179" s="77" t="s">
        <v>113</v>
      </c>
      <c r="D179" s="77"/>
      <c r="E179" s="77"/>
      <c r="F179" s="77"/>
      <c r="G179" s="26" t="s">
        <v>75</v>
      </c>
      <c r="H179" s="107">
        <f>AA60+AA100+AA26</f>
        <v>16.21425</v>
      </c>
      <c r="I179" s="77" t="s">
        <v>72</v>
      </c>
      <c r="J179" s="112"/>
      <c r="K179" s="77" t="s">
        <v>103</v>
      </c>
      <c r="L179" s="77"/>
      <c r="M179" s="77"/>
      <c r="N179" s="77"/>
      <c r="O179" s="26" t="s">
        <v>14</v>
      </c>
      <c r="P179" s="107">
        <f>AA66+AA106</f>
        <v>2.16</v>
      </c>
      <c r="Q179" s="77" t="s">
        <v>72</v>
      </c>
      <c r="R179" s="106"/>
      <c r="S179" s="118" t="s">
        <v>94</v>
      </c>
      <c r="T179" s="118"/>
      <c r="U179" s="118"/>
      <c r="V179" s="118"/>
      <c r="W179" s="26" t="s">
        <v>75</v>
      </c>
      <c r="X179" s="107">
        <f>AA169</f>
        <v>3</v>
      </c>
      <c r="Y179" s="77" t="s">
        <v>72</v>
      </c>
      <c r="Z179" s="26"/>
      <c r="AA179" s="107"/>
      <c r="AB179" s="65"/>
    </row>
    <row r="180" spans="1:28" ht="11.25" x14ac:dyDescent="0.2">
      <c r="A180" s="64"/>
      <c r="B180" s="106"/>
      <c r="C180" s="118" t="s">
        <v>119</v>
      </c>
      <c r="D180" s="118"/>
      <c r="E180" s="118"/>
      <c r="F180" s="118"/>
      <c r="G180" s="26" t="s">
        <v>75</v>
      </c>
      <c r="H180" s="107">
        <f>AA76+AA116</f>
        <v>0</v>
      </c>
      <c r="I180" s="77" t="s">
        <v>73</v>
      </c>
      <c r="J180" s="112"/>
      <c r="K180" s="77" t="s">
        <v>104</v>
      </c>
      <c r="L180" s="77"/>
      <c r="M180" s="77"/>
      <c r="N180" s="77"/>
      <c r="O180" s="26" t="s">
        <v>14</v>
      </c>
      <c r="P180" s="107">
        <f>AA68+AA108</f>
        <v>2.16</v>
      </c>
      <c r="Q180" s="77" t="s">
        <v>72</v>
      </c>
      <c r="R180" s="112"/>
      <c r="S180" s="118" t="s">
        <v>95</v>
      </c>
      <c r="T180" s="118"/>
      <c r="U180" s="118"/>
      <c r="V180" s="118"/>
      <c r="W180" s="26" t="s">
        <v>75</v>
      </c>
      <c r="X180" s="107">
        <f>X179*2</f>
        <v>6</v>
      </c>
      <c r="Y180" s="77" t="s">
        <v>73</v>
      </c>
      <c r="Z180" s="26"/>
      <c r="AA180" s="107"/>
      <c r="AB180" s="65"/>
    </row>
    <row r="181" spans="1:28" ht="12" thickBot="1" x14ac:dyDescent="0.25">
      <c r="A181" s="113"/>
      <c r="B181" s="97"/>
      <c r="C181" s="121" t="s">
        <v>120</v>
      </c>
      <c r="D181" s="121"/>
      <c r="E181" s="121"/>
      <c r="F181" s="121"/>
      <c r="G181" s="98" t="s">
        <v>75</v>
      </c>
      <c r="H181" s="102">
        <f>AA80+AA120</f>
        <v>0</v>
      </c>
      <c r="I181" s="94" t="s">
        <v>73</v>
      </c>
      <c r="J181" s="99"/>
      <c r="K181" s="98"/>
      <c r="L181" s="98"/>
      <c r="M181" s="98"/>
      <c r="N181" s="98"/>
      <c r="O181" s="98"/>
      <c r="P181" s="100"/>
      <c r="Q181" s="98"/>
      <c r="R181" s="98"/>
      <c r="S181" s="101"/>
      <c r="T181" s="98"/>
      <c r="U181" s="98"/>
      <c r="V181" s="98"/>
      <c r="W181" s="98"/>
      <c r="X181" s="98"/>
      <c r="Y181" s="98"/>
      <c r="Z181" s="98"/>
      <c r="AA181" s="101"/>
      <c r="AB181" s="114"/>
    </row>
  </sheetData>
  <mergeCells count="18">
    <mergeCell ref="C181:F181"/>
    <mergeCell ref="I18:J18"/>
    <mergeCell ref="C180:F180"/>
    <mergeCell ref="K175:N175"/>
    <mergeCell ref="K173:N173"/>
    <mergeCell ref="K174:N174"/>
    <mergeCell ref="K178:N178"/>
    <mergeCell ref="K176:N176"/>
    <mergeCell ref="K177:N177"/>
    <mergeCell ref="C172:F172"/>
    <mergeCell ref="X1:AB1"/>
    <mergeCell ref="S172:V172"/>
    <mergeCell ref="K172:N172"/>
    <mergeCell ref="S180:V180"/>
    <mergeCell ref="S173:V173"/>
    <mergeCell ref="S179:V179"/>
    <mergeCell ref="S178:V178"/>
    <mergeCell ref="M4:O4"/>
  </mergeCells>
  <phoneticPr fontId="0" type="noConversion"/>
  <pageMargins left="0.78740157480314965" right="0" top="0.78740157480314965" bottom="0.39370078740157483" header="0.51181102362204722" footer="0.51181102362204722"/>
  <pageSetup paperSize="9" orientation="portrait" r:id="rId1"/>
  <headerFooter alignWithMargins="0">
    <oddHeader>&amp;C&amp;8- &amp;P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T3-propustky</vt:lpstr>
      <vt:lpstr>'T3-propustky'!Oblast_tisku</vt:lpstr>
      <vt:lpstr>SSLink_0</vt:lpstr>
      <vt:lpstr>SSLink_1</vt:lpstr>
    </vt:vector>
  </TitlesOfParts>
  <Company>Prolis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Vopata</dc:creator>
  <cp:lastModifiedBy>Ježek Jiří</cp:lastModifiedBy>
  <cp:lastPrinted>2024-05-13T09:34:27Z</cp:lastPrinted>
  <dcterms:created xsi:type="dcterms:W3CDTF">2004-11-21T12:09:31Z</dcterms:created>
  <dcterms:modified xsi:type="dcterms:W3CDTF">2025-06-23T14:14:09Z</dcterms:modified>
</cp:coreProperties>
</file>