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W:\Práce\Zakázky\2024\47 LC Supí potok\DPS\G_1 Tabulky praci vykazu vymer\"/>
    </mc:Choice>
  </mc:AlternateContent>
  <xr:revisionPtr revIDLastSave="0" documentId="13_ncr:1_{E9BBC984-2351-424D-9FC5-B812E44941B8}" xr6:coauthVersionLast="47" xr6:coauthVersionMax="47" xr10:uidLastSave="{00000000-0000-0000-0000-000000000000}"/>
  <bookViews>
    <workbookView xWindow="-120" yWindow="-120" windowWidth="29040" windowHeight="15840" activeTab="2" xr2:uid="{620BCC06-B2C9-4240-873F-65FC026EB7BE}"/>
  </bookViews>
  <sheets>
    <sheet name="vozovka" sheetId="12" r:id="rId1"/>
    <sheet name="zemní práce" sheetId="1" r:id="rId2"/>
    <sheet name="Gabion" sheetId="13" r:id="rId3"/>
    <sheet name="TP" sheetId="6" r:id="rId4"/>
    <sheet name="Příkopy" sheetId="7" r:id="rId5"/>
    <sheet name="sjezdy" sheetId="4" r:id="rId6"/>
    <sheet name="Lesní sklady výkaz" sheetId="9" r:id="rId7"/>
    <sheet name="trhání pařezů" sheetId="10" r:id="rId8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01" i="12" l="1"/>
  <c r="N98" i="12"/>
  <c r="N99" i="12"/>
  <c r="N100" i="12"/>
  <c r="N97" i="12"/>
  <c r="H29" i="4"/>
  <c r="F21" i="13"/>
  <c r="F20" i="13"/>
  <c r="F19" i="13"/>
  <c r="F18" i="13"/>
  <c r="F17" i="13"/>
  <c r="F16" i="13"/>
  <c r="F15" i="13"/>
  <c r="F14" i="13"/>
  <c r="F13" i="13"/>
  <c r="G9" i="13"/>
  <c r="G10" i="13" s="1"/>
  <c r="H9" i="13"/>
  <c r="J8" i="13"/>
  <c r="H8" i="13"/>
  <c r="G8" i="13"/>
  <c r="H7" i="13"/>
  <c r="G7" i="13"/>
  <c r="H6" i="13"/>
  <c r="G6" i="13"/>
  <c r="H5" i="13"/>
  <c r="H4" i="13" s="1"/>
  <c r="G5" i="13"/>
  <c r="G4" i="13" s="1"/>
  <c r="K5" i="13"/>
  <c r="K4" i="13" s="1"/>
  <c r="K10" i="13"/>
  <c r="J10" i="13"/>
  <c r="I10" i="13"/>
  <c r="F10" i="13"/>
  <c r="E10" i="13"/>
  <c r="D10" i="13"/>
  <c r="J4" i="13"/>
  <c r="I4" i="13"/>
  <c r="F4" i="13"/>
  <c r="E4" i="13"/>
  <c r="D4" i="13"/>
  <c r="L6" i="13"/>
  <c r="N6" i="13" s="1"/>
  <c r="L7" i="13"/>
  <c r="N7" i="13" s="1"/>
  <c r="L8" i="13"/>
  <c r="N8" i="13" s="1"/>
  <c r="L9" i="13"/>
  <c r="N9" i="13" s="1"/>
  <c r="L10" i="13"/>
  <c r="L5" i="13"/>
  <c r="H10" i="4"/>
  <c r="H19" i="4"/>
  <c r="F39" i="4"/>
  <c r="P9" i="13" l="1"/>
  <c r="Q7" i="13"/>
  <c r="R9" i="13"/>
  <c r="Q8" i="13"/>
  <c r="T8" i="13"/>
  <c r="R5" i="13"/>
  <c r="M7" i="13"/>
  <c r="P10" i="13"/>
  <c r="M8" i="13"/>
  <c r="M9" i="13"/>
  <c r="T7" i="13"/>
  <c r="T10" i="13"/>
  <c r="M6" i="13"/>
  <c r="P6" i="13"/>
  <c r="M10" i="13"/>
  <c r="R10" i="13"/>
  <c r="T6" i="13"/>
  <c r="Q6" i="13"/>
  <c r="N10" i="13"/>
  <c r="T9" i="13"/>
  <c r="O9" i="13"/>
  <c r="S8" i="13"/>
  <c r="O8" i="13"/>
  <c r="S7" i="13"/>
  <c r="O7" i="13"/>
  <c r="S6" i="13"/>
  <c r="O6" i="13"/>
  <c r="P7" i="13"/>
  <c r="S9" i="13"/>
  <c r="R8" i="13"/>
  <c r="R7" i="13"/>
  <c r="R6" i="13"/>
  <c r="Q9" i="13"/>
  <c r="O10" i="13"/>
  <c r="S10" i="13"/>
  <c r="H10" i="13"/>
  <c r="Q10" i="13" s="1"/>
  <c r="P8" i="13"/>
  <c r="P5" i="13"/>
  <c r="S5" i="13"/>
  <c r="M5" i="13"/>
  <c r="Q5" i="13"/>
  <c r="T5" i="13"/>
  <c r="N5" i="13"/>
  <c r="O5" i="13"/>
  <c r="L11" i="13"/>
  <c r="S101" i="12"/>
  <c r="U101" i="12" s="1"/>
  <c r="E101" i="12"/>
  <c r="S100" i="12"/>
  <c r="E100" i="12"/>
  <c r="S99" i="12"/>
  <c r="Y99" i="12" s="1"/>
  <c r="E99" i="12"/>
  <c r="S98" i="12"/>
  <c r="E98" i="12"/>
  <c r="S97" i="12"/>
  <c r="AG97" i="12" s="1"/>
  <c r="E97" i="12"/>
  <c r="S96" i="12"/>
  <c r="R96" i="12"/>
  <c r="Q96" i="12"/>
  <c r="N96" i="12"/>
  <c r="E96" i="12"/>
  <c r="S95" i="12"/>
  <c r="Z95" i="12" s="1"/>
  <c r="R95" i="12"/>
  <c r="Q95" i="12"/>
  <c r="N95" i="12"/>
  <c r="E95" i="12"/>
  <c r="S94" i="12"/>
  <c r="Z94" i="12" s="1"/>
  <c r="R94" i="12"/>
  <c r="Q94" i="12"/>
  <c r="N94" i="12"/>
  <c r="E94" i="12"/>
  <c r="S93" i="12"/>
  <c r="R93" i="12"/>
  <c r="Q93" i="12"/>
  <c r="N93" i="12"/>
  <c r="E93" i="12"/>
  <c r="S92" i="12"/>
  <c r="X92" i="12" s="1"/>
  <c r="R92" i="12"/>
  <c r="Q92" i="12"/>
  <c r="N92" i="12"/>
  <c r="E92" i="12"/>
  <c r="S91" i="12"/>
  <c r="R91" i="12"/>
  <c r="Q91" i="12"/>
  <c r="N91" i="12"/>
  <c r="E91" i="12"/>
  <c r="S90" i="12"/>
  <c r="Z90" i="12" s="1"/>
  <c r="R90" i="12"/>
  <c r="Q90" i="12"/>
  <c r="N90" i="12"/>
  <c r="E90" i="12"/>
  <c r="S89" i="12"/>
  <c r="AG89" i="12" s="1"/>
  <c r="R89" i="12"/>
  <c r="Q89" i="12"/>
  <c r="N89" i="12"/>
  <c r="E89" i="12"/>
  <c r="S88" i="12"/>
  <c r="W88" i="12" s="1"/>
  <c r="R88" i="12"/>
  <c r="Q88" i="12"/>
  <c r="N88" i="12"/>
  <c r="E88" i="12"/>
  <c r="S87" i="12"/>
  <c r="R87" i="12"/>
  <c r="Q87" i="12"/>
  <c r="N87" i="12"/>
  <c r="E87" i="12"/>
  <c r="S86" i="12"/>
  <c r="W86" i="12" s="1"/>
  <c r="R86" i="12"/>
  <c r="Q86" i="12"/>
  <c r="N86" i="12"/>
  <c r="E86" i="12"/>
  <c r="S85" i="12"/>
  <c r="AD85" i="12" s="1"/>
  <c r="R85" i="12"/>
  <c r="Q85" i="12"/>
  <c r="N85" i="12"/>
  <c r="E85" i="12"/>
  <c r="S84" i="12"/>
  <c r="R84" i="12"/>
  <c r="Q84" i="12"/>
  <c r="N84" i="12"/>
  <c r="E84" i="12"/>
  <c r="S83" i="12"/>
  <c r="Y83" i="12" s="1"/>
  <c r="R83" i="12"/>
  <c r="Q83" i="12"/>
  <c r="N83" i="12"/>
  <c r="E83" i="12"/>
  <c r="S82" i="12"/>
  <c r="AD82" i="12" s="1"/>
  <c r="R82" i="12"/>
  <c r="Q82" i="12"/>
  <c r="N82" i="12"/>
  <c r="E82" i="12"/>
  <c r="S81" i="12"/>
  <c r="AD81" i="12" s="1"/>
  <c r="R81" i="12"/>
  <c r="Q81" i="12"/>
  <c r="N81" i="12"/>
  <c r="H81" i="12"/>
  <c r="Y81" i="12" s="1"/>
  <c r="E81" i="12"/>
  <c r="S80" i="12"/>
  <c r="R80" i="12"/>
  <c r="Q80" i="12"/>
  <c r="N80" i="12"/>
  <c r="E80" i="12"/>
  <c r="S79" i="12"/>
  <c r="AA79" i="12" s="1"/>
  <c r="R79" i="12"/>
  <c r="Q79" i="12"/>
  <c r="N79" i="12"/>
  <c r="E79" i="12"/>
  <c r="S78" i="12"/>
  <c r="T78" i="12" s="1"/>
  <c r="R78" i="12"/>
  <c r="Q78" i="12"/>
  <c r="N78" i="12"/>
  <c r="E78" i="12"/>
  <c r="S77" i="12"/>
  <c r="AF77" i="12" s="1"/>
  <c r="R77" i="12"/>
  <c r="Q77" i="12"/>
  <c r="N77" i="12"/>
  <c r="E77" i="12"/>
  <c r="S76" i="12"/>
  <c r="AG76" i="12" s="1"/>
  <c r="R76" i="12"/>
  <c r="Q76" i="12"/>
  <c r="N76" i="12"/>
  <c r="E76" i="12"/>
  <c r="S75" i="12"/>
  <c r="R75" i="12"/>
  <c r="Q75" i="12"/>
  <c r="N75" i="12"/>
  <c r="E75" i="12"/>
  <c r="S74" i="12"/>
  <c r="Z74" i="12" s="1"/>
  <c r="R74" i="12"/>
  <c r="Q74" i="12"/>
  <c r="N74" i="12"/>
  <c r="H74" i="12"/>
  <c r="E74" i="12"/>
  <c r="S73" i="12"/>
  <c r="AA73" i="12" s="1"/>
  <c r="R73" i="12"/>
  <c r="Q73" i="12"/>
  <c r="N73" i="12"/>
  <c r="H73" i="12"/>
  <c r="E73" i="12"/>
  <c r="S72" i="12"/>
  <c r="R72" i="12"/>
  <c r="Q72" i="12"/>
  <c r="N72" i="12"/>
  <c r="H72" i="12"/>
  <c r="E72" i="12"/>
  <c r="S71" i="12"/>
  <c r="AG71" i="12" s="1"/>
  <c r="R71" i="12"/>
  <c r="Q71" i="12"/>
  <c r="N71" i="12"/>
  <c r="E71" i="12"/>
  <c r="S70" i="12"/>
  <c r="W70" i="12" s="1"/>
  <c r="R70" i="12"/>
  <c r="Q70" i="12"/>
  <c r="N70" i="12"/>
  <c r="E70" i="12"/>
  <c r="S69" i="12"/>
  <c r="X69" i="12" s="1"/>
  <c r="R69" i="12"/>
  <c r="Q69" i="12"/>
  <c r="N69" i="12"/>
  <c r="E69" i="12"/>
  <c r="S68" i="12"/>
  <c r="U68" i="12" s="1"/>
  <c r="R68" i="12"/>
  <c r="Q68" i="12"/>
  <c r="N68" i="12"/>
  <c r="E68" i="12"/>
  <c r="S67" i="12"/>
  <c r="AA67" i="12" s="1"/>
  <c r="R67" i="12"/>
  <c r="Q67" i="12"/>
  <c r="N67" i="12"/>
  <c r="E67" i="12"/>
  <c r="S66" i="12"/>
  <c r="AD66" i="12" s="1"/>
  <c r="R66" i="12"/>
  <c r="Q66" i="12"/>
  <c r="N66" i="12"/>
  <c r="E66" i="12"/>
  <c r="S65" i="12"/>
  <c r="AA65" i="12" s="1"/>
  <c r="R65" i="12"/>
  <c r="Q65" i="12"/>
  <c r="N65" i="12"/>
  <c r="E65" i="12"/>
  <c r="S64" i="12"/>
  <c r="AA64" i="12" s="1"/>
  <c r="R64" i="12"/>
  <c r="Q64" i="12"/>
  <c r="N64" i="12"/>
  <c r="E64" i="12"/>
  <c r="S63" i="12"/>
  <c r="R63" i="12"/>
  <c r="Q63" i="12"/>
  <c r="N63" i="12"/>
  <c r="H63" i="12"/>
  <c r="E63" i="12"/>
  <c r="S62" i="12"/>
  <c r="AC62" i="12" s="1"/>
  <c r="R62" i="12"/>
  <c r="Q62" i="12"/>
  <c r="N62" i="12"/>
  <c r="E62" i="12"/>
  <c r="S61" i="12"/>
  <c r="AA61" i="12" s="1"/>
  <c r="R61" i="12"/>
  <c r="Q61" i="12"/>
  <c r="N61" i="12"/>
  <c r="E61" i="12"/>
  <c r="S60" i="12"/>
  <c r="W60" i="12" s="1"/>
  <c r="R60" i="12"/>
  <c r="Q60" i="12"/>
  <c r="N60" i="12"/>
  <c r="E60" i="12"/>
  <c r="S59" i="12"/>
  <c r="AD59" i="12" s="1"/>
  <c r="R59" i="12"/>
  <c r="Q59" i="12"/>
  <c r="N59" i="12"/>
  <c r="E59" i="12"/>
  <c r="S58" i="12"/>
  <c r="AC58" i="12" s="1"/>
  <c r="R58" i="12"/>
  <c r="Q58" i="12"/>
  <c r="N58" i="12"/>
  <c r="E58" i="12"/>
  <c r="S57" i="12"/>
  <c r="AD57" i="12" s="1"/>
  <c r="R57" i="12"/>
  <c r="Q57" i="12"/>
  <c r="N57" i="12"/>
  <c r="E57" i="12"/>
  <c r="S56" i="12"/>
  <c r="AD56" i="12" s="1"/>
  <c r="R56" i="12"/>
  <c r="Q56" i="12"/>
  <c r="N56" i="12"/>
  <c r="E56" i="12"/>
  <c r="S55" i="12"/>
  <c r="W55" i="12" s="1"/>
  <c r="R55" i="12"/>
  <c r="Q55" i="12"/>
  <c r="N55" i="12"/>
  <c r="E55" i="12"/>
  <c r="S54" i="12"/>
  <c r="AC54" i="12" s="1"/>
  <c r="R54" i="12"/>
  <c r="Q54" i="12"/>
  <c r="N54" i="12"/>
  <c r="H54" i="12"/>
  <c r="E54" i="12"/>
  <c r="S53" i="12"/>
  <c r="Z53" i="12" s="1"/>
  <c r="R53" i="12"/>
  <c r="Q53" i="12"/>
  <c r="N53" i="12"/>
  <c r="E53" i="12"/>
  <c r="S52" i="12"/>
  <c r="X52" i="12" s="1"/>
  <c r="R52" i="12"/>
  <c r="Q52" i="12"/>
  <c r="N52" i="12"/>
  <c r="E52" i="12"/>
  <c r="S51" i="12"/>
  <c r="X51" i="12" s="1"/>
  <c r="R51" i="12"/>
  <c r="Q51" i="12"/>
  <c r="N51" i="12"/>
  <c r="E51" i="12"/>
  <c r="S50" i="12"/>
  <c r="R50" i="12"/>
  <c r="Q50" i="12"/>
  <c r="N50" i="12"/>
  <c r="E50" i="12"/>
  <c r="S49" i="12"/>
  <c r="R49" i="12"/>
  <c r="Q49" i="12"/>
  <c r="N49" i="12"/>
  <c r="H49" i="12"/>
  <c r="E49" i="12"/>
  <c r="S48" i="12"/>
  <c r="AF48" i="12" s="1"/>
  <c r="R48" i="12"/>
  <c r="Q48" i="12"/>
  <c r="N48" i="12"/>
  <c r="H48" i="12"/>
  <c r="Y48" i="12" s="1"/>
  <c r="E48" i="12"/>
  <c r="S47" i="12"/>
  <c r="R47" i="12"/>
  <c r="Q47" i="12"/>
  <c r="N47" i="12"/>
  <c r="E47" i="12"/>
  <c r="S46" i="12"/>
  <c r="AB46" i="12" s="1"/>
  <c r="R46" i="12"/>
  <c r="Q46" i="12"/>
  <c r="N46" i="12"/>
  <c r="H46" i="12"/>
  <c r="E46" i="12"/>
  <c r="S45" i="12"/>
  <c r="AA45" i="12" s="1"/>
  <c r="R45" i="12"/>
  <c r="Q45" i="12"/>
  <c r="N45" i="12"/>
  <c r="E45" i="12"/>
  <c r="S44" i="12"/>
  <c r="AD44" i="12" s="1"/>
  <c r="R44" i="12"/>
  <c r="Q44" i="12"/>
  <c r="N44" i="12"/>
  <c r="E44" i="12"/>
  <c r="S43" i="12"/>
  <c r="AD43" i="12" s="1"/>
  <c r="R43" i="12"/>
  <c r="Q43" i="12"/>
  <c r="N43" i="12"/>
  <c r="E43" i="12"/>
  <c r="S42" i="12"/>
  <c r="R42" i="12"/>
  <c r="Q42" i="12"/>
  <c r="N42" i="12"/>
  <c r="E42" i="12"/>
  <c r="S41" i="12"/>
  <c r="AF41" i="12" s="1"/>
  <c r="R41" i="12"/>
  <c r="Q41" i="12"/>
  <c r="N41" i="12"/>
  <c r="E41" i="12"/>
  <c r="S40" i="12"/>
  <c r="AD40" i="12" s="1"/>
  <c r="R40" i="12"/>
  <c r="Q40" i="12"/>
  <c r="N40" i="12"/>
  <c r="H40" i="12"/>
  <c r="Y40" i="12" s="1"/>
  <c r="E40" i="12"/>
  <c r="S39" i="12"/>
  <c r="AA39" i="12" s="1"/>
  <c r="R39" i="12"/>
  <c r="Q39" i="12"/>
  <c r="N39" i="12"/>
  <c r="E39" i="12"/>
  <c r="S38" i="12"/>
  <c r="AA38" i="12" s="1"/>
  <c r="R38" i="12"/>
  <c r="Q38" i="12"/>
  <c r="N38" i="12"/>
  <c r="E38" i="12"/>
  <c r="S37" i="12"/>
  <c r="AA37" i="12" s="1"/>
  <c r="R37" i="12"/>
  <c r="Q37" i="12"/>
  <c r="N37" i="12"/>
  <c r="H37" i="12"/>
  <c r="Y37" i="12" s="1"/>
  <c r="E37" i="12"/>
  <c r="S36" i="12"/>
  <c r="AA36" i="12" s="1"/>
  <c r="R36" i="12"/>
  <c r="Q36" i="12"/>
  <c r="N36" i="12"/>
  <c r="E36" i="12"/>
  <c r="S35" i="12"/>
  <c r="AA35" i="12" s="1"/>
  <c r="R35" i="12"/>
  <c r="Q35" i="12"/>
  <c r="N35" i="12"/>
  <c r="H35" i="12"/>
  <c r="E35" i="12"/>
  <c r="S34" i="12"/>
  <c r="AB34" i="12" s="1"/>
  <c r="R34" i="12"/>
  <c r="Q34" i="12"/>
  <c r="N34" i="12"/>
  <c r="E34" i="12"/>
  <c r="S33" i="12"/>
  <c r="AA33" i="12" s="1"/>
  <c r="R33" i="12"/>
  <c r="Q33" i="12"/>
  <c r="N33" i="12"/>
  <c r="H33" i="12"/>
  <c r="E33" i="12"/>
  <c r="S32" i="12"/>
  <c r="AD32" i="12" s="1"/>
  <c r="R32" i="12"/>
  <c r="Q32" i="12"/>
  <c r="N32" i="12"/>
  <c r="H32" i="12"/>
  <c r="E32" i="12"/>
  <c r="S31" i="12"/>
  <c r="AA31" i="12" s="1"/>
  <c r="R31" i="12"/>
  <c r="Q31" i="12"/>
  <c r="N31" i="12"/>
  <c r="H31" i="12"/>
  <c r="E31" i="12"/>
  <c r="S30" i="12"/>
  <c r="AD30" i="12" s="1"/>
  <c r="R30" i="12"/>
  <c r="Q30" i="12"/>
  <c r="N30" i="12"/>
  <c r="H30" i="12"/>
  <c r="E30" i="12"/>
  <c r="S29" i="12"/>
  <c r="AA29" i="12" s="1"/>
  <c r="R29" i="12"/>
  <c r="Q29" i="12"/>
  <c r="N29" i="12"/>
  <c r="H29" i="12"/>
  <c r="E29" i="12"/>
  <c r="S28" i="12"/>
  <c r="AD28" i="12" s="1"/>
  <c r="R28" i="12"/>
  <c r="Q28" i="12"/>
  <c r="N28" i="12"/>
  <c r="H28" i="12"/>
  <c r="Y28" i="12" s="1"/>
  <c r="E28" i="12"/>
  <c r="S27" i="12"/>
  <c r="AA27" i="12" s="1"/>
  <c r="R27" i="12"/>
  <c r="Q27" i="12"/>
  <c r="N27" i="12"/>
  <c r="E27" i="12"/>
  <c r="S26" i="12"/>
  <c r="AA26" i="12" s="1"/>
  <c r="R26" i="12"/>
  <c r="Q26" i="12"/>
  <c r="N26" i="12"/>
  <c r="E26" i="12"/>
  <c r="S25" i="12"/>
  <c r="R25" i="12"/>
  <c r="Q25" i="12"/>
  <c r="N25" i="12"/>
  <c r="E25" i="12"/>
  <c r="S24" i="12"/>
  <c r="X24" i="12" s="1"/>
  <c r="R24" i="12"/>
  <c r="Q24" i="12"/>
  <c r="N24" i="12"/>
  <c r="K24" i="12"/>
  <c r="J24" i="12"/>
  <c r="I24" i="12"/>
  <c r="E24" i="12"/>
  <c r="S23" i="12"/>
  <c r="X23" i="12" s="1"/>
  <c r="R23" i="12"/>
  <c r="Q23" i="12"/>
  <c r="N23" i="12"/>
  <c r="K23" i="12"/>
  <c r="AB24" i="12" s="1"/>
  <c r="J23" i="12"/>
  <c r="I23" i="12"/>
  <c r="E23" i="12"/>
  <c r="S22" i="12"/>
  <c r="X22" i="12" s="1"/>
  <c r="R22" i="12"/>
  <c r="Q22" i="12"/>
  <c r="N22" i="12"/>
  <c r="E22" i="12"/>
  <c r="S21" i="12"/>
  <c r="R21" i="12"/>
  <c r="Q21" i="12"/>
  <c r="N21" i="12"/>
  <c r="E21" i="12"/>
  <c r="S20" i="12"/>
  <c r="AF20" i="12" s="1"/>
  <c r="R20" i="12"/>
  <c r="Q20" i="12"/>
  <c r="N20" i="12"/>
  <c r="E20" i="12"/>
  <c r="S19" i="12"/>
  <c r="R19" i="12"/>
  <c r="Q19" i="12"/>
  <c r="N19" i="12"/>
  <c r="E19" i="12"/>
  <c r="S18" i="12"/>
  <c r="X18" i="12" s="1"/>
  <c r="R18" i="12"/>
  <c r="Q18" i="12"/>
  <c r="N18" i="12"/>
  <c r="E18" i="12"/>
  <c r="S17" i="12"/>
  <c r="R17" i="12"/>
  <c r="Q17" i="12"/>
  <c r="N17" i="12"/>
  <c r="E17" i="12"/>
  <c r="S16" i="12"/>
  <c r="X16" i="12" s="1"/>
  <c r="R16" i="12"/>
  <c r="Q16" i="12"/>
  <c r="N16" i="12"/>
  <c r="K16" i="12"/>
  <c r="K17" i="12" s="1"/>
  <c r="J16" i="12"/>
  <c r="J17" i="12" s="1"/>
  <c r="J18" i="12" s="1"/>
  <c r="J19" i="12" s="1"/>
  <c r="J20" i="12" s="1"/>
  <c r="J21" i="12" s="1"/>
  <c r="J22" i="12" s="1"/>
  <c r="I16" i="12"/>
  <c r="I17" i="12" s="1"/>
  <c r="E16" i="12"/>
  <c r="S15" i="12"/>
  <c r="AF15" i="12" s="1"/>
  <c r="R15" i="12"/>
  <c r="Q15" i="12"/>
  <c r="N15" i="12"/>
  <c r="K15" i="12"/>
  <c r="AB16" i="12" s="1"/>
  <c r="J15" i="12"/>
  <c r="I15" i="12"/>
  <c r="E15" i="12"/>
  <c r="S14" i="12"/>
  <c r="AD14" i="12" s="1"/>
  <c r="R14" i="12"/>
  <c r="Q14" i="12"/>
  <c r="N14" i="12"/>
  <c r="K14" i="12"/>
  <c r="J14" i="12"/>
  <c r="I14" i="12"/>
  <c r="E14" i="12"/>
  <c r="S13" i="12"/>
  <c r="AB13" i="12" s="1"/>
  <c r="R13" i="12"/>
  <c r="Q13" i="12"/>
  <c r="N13" i="12"/>
  <c r="G13" i="12"/>
  <c r="E13" i="12"/>
  <c r="S12" i="12"/>
  <c r="AA12" i="12" s="1"/>
  <c r="R12" i="12"/>
  <c r="Q12" i="12"/>
  <c r="N12" i="12"/>
  <c r="G12" i="12"/>
  <c r="H12" i="12" s="1"/>
  <c r="E12" i="12"/>
  <c r="S11" i="12"/>
  <c r="AC11" i="12" s="1"/>
  <c r="R11" i="12"/>
  <c r="Q11" i="12"/>
  <c r="N11" i="12"/>
  <c r="G11" i="12"/>
  <c r="E11" i="12"/>
  <c r="S10" i="12"/>
  <c r="AC10" i="12" s="1"/>
  <c r="R10" i="12"/>
  <c r="Q10" i="12"/>
  <c r="N10" i="12"/>
  <c r="G10" i="12"/>
  <c r="H10" i="12" s="1"/>
  <c r="E10" i="12"/>
  <c r="S9" i="12"/>
  <c r="R9" i="12"/>
  <c r="Q9" i="12"/>
  <c r="N9" i="12"/>
  <c r="H9" i="12"/>
  <c r="E9" i="12"/>
  <c r="S8" i="12"/>
  <c r="AF8" i="12" s="1"/>
  <c r="R8" i="12"/>
  <c r="Q8" i="12"/>
  <c r="N8" i="12"/>
  <c r="H8" i="12"/>
  <c r="E8" i="12"/>
  <c r="S7" i="12"/>
  <c r="AD7" i="12" s="1"/>
  <c r="R7" i="12"/>
  <c r="Q7" i="12"/>
  <c r="N7" i="12"/>
  <c r="E7" i="12"/>
  <c r="S6" i="12"/>
  <c r="AC6" i="12" s="1"/>
  <c r="R6" i="12"/>
  <c r="Q6" i="12"/>
  <c r="N6" i="12"/>
  <c r="H6" i="12"/>
  <c r="E6" i="12"/>
  <c r="S5" i="12"/>
  <c r="AC5" i="12" s="1"/>
  <c r="R5" i="12"/>
  <c r="Q5" i="12"/>
  <c r="N5" i="12"/>
  <c r="H5" i="12"/>
  <c r="Y5" i="12" s="1"/>
  <c r="E5" i="12"/>
  <c r="R4" i="12"/>
  <c r="Q4" i="12"/>
  <c r="N4" i="12"/>
  <c r="E4" i="12"/>
  <c r="AD92" i="12" l="1"/>
  <c r="AE53" i="12"/>
  <c r="V92" i="12"/>
  <c r="AE94" i="12"/>
  <c r="X26" i="12"/>
  <c r="Y76" i="12"/>
  <c r="V101" i="12"/>
  <c r="V26" i="12"/>
  <c r="AI45" i="12"/>
  <c r="Y46" i="12"/>
  <c r="AE43" i="12"/>
  <c r="V44" i="12"/>
  <c r="Z98" i="12"/>
  <c r="AH98" i="12"/>
  <c r="AF27" i="12"/>
  <c r="AG38" i="12"/>
  <c r="W44" i="12"/>
  <c r="V95" i="12"/>
  <c r="M11" i="13"/>
  <c r="N11" i="13"/>
  <c r="S11" i="13"/>
  <c r="Q11" i="13"/>
  <c r="P11" i="13"/>
  <c r="O11" i="13"/>
  <c r="T11" i="13"/>
  <c r="V7" i="12"/>
  <c r="AH46" i="12"/>
  <c r="V60" i="12"/>
  <c r="W62" i="12"/>
  <c r="U64" i="12"/>
  <c r="AE67" i="12"/>
  <c r="V64" i="12"/>
  <c r="AD64" i="12"/>
  <c r="AH29" i="12"/>
  <c r="V58" i="12"/>
  <c r="V62" i="12"/>
  <c r="AH6" i="12"/>
  <c r="T10" i="12"/>
  <c r="V13" i="12"/>
  <c r="AI13" i="12"/>
  <c r="AH28" i="12"/>
  <c r="U29" i="12"/>
  <c r="W30" i="12"/>
  <c r="W34" i="12"/>
  <c r="V38" i="12"/>
  <c r="AH39" i="12"/>
  <c r="Y44" i="12"/>
  <c r="AE52" i="12"/>
  <c r="V53" i="12"/>
  <c r="V71" i="12"/>
  <c r="Y75" i="12"/>
  <c r="AD83" i="12"/>
  <c r="Y86" i="12"/>
  <c r="Y10" i="12"/>
  <c r="AH30" i="12"/>
  <c r="AB29" i="12"/>
  <c r="V41" i="12"/>
  <c r="AI41" i="12"/>
  <c r="V54" i="12"/>
  <c r="AA10" i="12"/>
  <c r="AE8" i="12"/>
  <c r="V11" i="12"/>
  <c r="AC12" i="12"/>
  <c r="V28" i="12"/>
  <c r="AI30" i="12"/>
  <c r="Y34" i="12"/>
  <c r="AI46" i="12"/>
  <c r="AE50" i="12"/>
  <c r="V69" i="12"/>
  <c r="X71" i="12"/>
  <c r="AE85" i="12"/>
  <c r="AE88" i="12"/>
  <c r="V5" i="12"/>
  <c r="V6" i="12"/>
  <c r="AI6" i="12"/>
  <c r="Y9" i="12"/>
  <c r="AI14" i="12"/>
  <c r="AD26" i="12"/>
  <c r="AI28" i="12"/>
  <c r="V33" i="12"/>
  <c r="AI33" i="12"/>
  <c r="X33" i="12"/>
  <c r="AA34" i="12"/>
  <c r="AE37" i="12"/>
  <c r="T36" i="12"/>
  <c r="AE38" i="12"/>
  <c r="AE44" i="12"/>
  <c r="AE46" i="12"/>
  <c r="U45" i="12"/>
  <c r="AH47" i="12"/>
  <c r="AI54" i="12"/>
  <c r="AI55" i="12"/>
  <c r="AE64" i="12"/>
  <c r="V67" i="12"/>
  <c r="AI68" i="12"/>
  <c r="AE69" i="12"/>
  <c r="AE75" i="12"/>
  <c r="V76" i="12"/>
  <c r="V78" i="12"/>
  <c r="U79" i="12"/>
  <c r="X89" i="12"/>
  <c r="X94" i="12"/>
  <c r="V98" i="12"/>
  <c r="AH14" i="12"/>
  <c r="Y6" i="12"/>
  <c r="Y33" i="12"/>
  <c r="V36" i="12"/>
  <c r="AI36" i="12"/>
  <c r="AH37" i="12"/>
  <c r="U36" i="12"/>
  <c r="AI59" i="12"/>
  <c r="AE63" i="12"/>
  <c r="V79" i="12"/>
  <c r="AH90" i="12"/>
  <c r="AH95" i="12"/>
  <c r="W5" i="12"/>
  <c r="V18" i="12"/>
  <c r="V22" i="12"/>
  <c r="V27" i="12"/>
  <c r="U27" i="12"/>
  <c r="T34" i="12"/>
  <c r="Y36" i="12"/>
  <c r="AI37" i="12"/>
  <c r="AI44" i="12"/>
  <c r="AH50" i="12"/>
  <c r="AE51" i="12"/>
  <c r="V52" i="12"/>
  <c r="Y53" i="12"/>
  <c r="V56" i="12"/>
  <c r="V59" i="12"/>
  <c r="AD60" i="12"/>
  <c r="AH65" i="12"/>
  <c r="X67" i="12"/>
  <c r="AE70" i="12"/>
  <c r="AD69" i="12"/>
  <c r="AH72" i="12"/>
  <c r="V73" i="12"/>
  <c r="AI73" i="12"/>
  <c r="AA78" i="12"/>
  <c r="AE84" i="12"/>
  <c r="T83" i="12"/>
  <c r="AE91" i="12"/>
  <c r="Y95" i="12"/>
  <c r="AI101" i="12"/>
  <c r="AB73" i="12"/>
  <c r="AB97" i="12"/>
  <c r="AA5" i="12"/>
  <c r="AA6" i="12"/>
  <c r="T7" i="12"/>
  <c r="AB10" i="12"/>
  <c r="AE12" i="12"/>
  <c r="AA14" i="12"/>
  <c r="X20" i="12"/>
  <c r="V24" i="12"/>
  <c r="AI27" i="12"/>
  <c r="AG27" i="12"/>
  <c r="W28" i="12"/>
  <c r="Y30" i="12"/>
  <c r="AG29" i="12"/>
  <c r="AH31" i="12"/>
  <c r="Z30" i="12"/>
  <c r="T31" i="12"/>
  <c r="AC31" i="12"/>
  <c r="Z32" i="12"/>
  <c r="AC33" i="12"/>
  <c r="X35" i="12"/>
  <c r="AB38" i="12"/>
  <c r="AB45" i="12"/>
  <c r="AI53" i="12"/>
  <c r="T61" i="12"/>
  <c r="AB61" i="12"/>
  <c r="X64" i="12"/>
  <c r="AG64" i="12"/>
  <c r="W66" i="12"/>
  <c r="AC67" i="12"/>
  <c r="Y71" i="12"/>
  <c r="T73" i="12"/>
  <c r="AC73" i="12"/>
  <c r="AI77" i="12"/>
  <c r="Z76" i="12"/>
  <c r="AE78" i="12"/>
  <c r="AA77" i="12"/>
  <c r="AE81" i="12"/>
  <c r="AE83" i="12"/>
  <c r="W82" i="12"/>
  <c r="AE86" i="12"/>
  <c r="W85" i="12"/>
  <c r="AD86" i="12"/>
  <c r="AI90" i="12"/>
  <c r="V91" i="12"/>
  <c r="V94" i="12"/>
  <c r="AB94" i="12"/>
  <c r="AC95" i="12"/>
  <c r="U97" i="12"/>
  <c r="AG61" i="12"/>
  <c r="AE97" i="12"/>
  <c r="U5" i="12"/>
  <c r="AD5" i="12"/>
  <c r="T6" i="12"/>
  <c r="AB6" i="12"/>
  <c r="AA7" i="12"/>
  <c r="AF10" i="12"/>
  <c r="AA23" i="12"/>
  <c r="AI17" i="12"/>
  <c r="AE26" i="12"/>
  <c r="AE28" i="12"/>
  <c r="T27" i="12"/>
  <c r="T29" i="12"/>
  <c r="V31" i="12"/>
  <c r="AI31" i="12"/>
  <c r="AH32" i="12"/>
  <c r="U31" i="12"/>
  <c r="AG31" i="12"/>
  <c r="AI34" i="12"/>
  <c r="AD35" i="12"/>
  <c r="AF36" i="12"/>
  <c r="W37" i="12"/>
  <c r="T38" i="12"/>
  <c r="AC38" i="12"/>
  <c r="X39" i="12"/>
  <c r="AC45" i="12"/>
  <c r="V51" i="12"/>
  <c r="AH52" i="12"/>
  <c r="V61" i="12"/>
  <c r="U61" i="12"/>
  <c r="AC61" i="12"/>
  <c r="AB64" i="12"/>
  <c r="V66" i="12"/>
  <c r="AD67" i="12"/>
  <c r="W69" i="12"/>
  <c r="AE71" i="12"/>
  <c r="Z71" i="12"/>
  <c r="U73" i="12"/>
  <c r="AD73" i="12"/>
  <c r="AB76" i="12"/>
  <c r="AI79" i="12"/>
  <c r="Y82" i="12"/>
  <c r="X85" i="12"/>
  <c r="AE95" i="12"/>
  <c r="W97" i="12"/>
  <c r="AE99" i="12"/>
  <c r="AB31" i="12"/>
  <c r="Z61" i="12"/>
  <c r="AI5" i="12"/>
  <c r="AG5" i="12"/>
  <c r="AH7" i="12"/>
  <c r="U6" i="12"/>
  <c r="AF6" i="12"/>
  <c r="AB7" i="12"/>
  <c r="AH11" i="12"/>
  <c r="U10" i="12"/>
  <c r="V20" i="12"/>
  <c r="Y31" i="12"/>
  <c r="V32" i="12"/>
  <c r="AI32" i="12"/>
  <c r="X31" i="12"/>
  <c r="AE35" i="12"/>
  <c r="AG36" i="12"/>
  <c r="AD37" i="12"/>
  <c r="U38" i="12"/>
  <c r="AD38" i="12"/>
  <c r="AB39" i="12"/>
  <c r="V43" i="12"/>
  <c r="T45" i="12"/>
  <c r="AG45" i="12"/>
  <c r="Z52" i="12"/>
  <c r="W54" i="12"/>
  <c r="AI62" i="12"/>
  <c r="Y61" i="12"/>
  <c r="AF61" i="12"/>
  <c r="T64" i="12"/>
  <c r="AC64" i="12"/>
  <c r="U67" i="12"/>
  <c r="V74" i="12"/>
  <c r="X73" i="12"/>
  <c r="AG73" i="12"/>
  <c r="X76" i="12"/>
  <c r="AE82" i="12"/>
  <c r="V85" i="12"/>
  <c r="V89" i="12"/>
  <c r="AE90" i="12"/>
  <c r="W89" i="12"/>
  <c r="AI92" i="12"/>
  <c r="W94" i="12"/>
  <c r="W95" i="12"/>
  <c r="V97" i="12"/>
  <c r="X97" i="12"/>
  <c r="AE101" i="12"/>
  <c r="AH8" i="12"/>
  <c r="Y8" i="12"/>
  <c r="AF9" i="12"/>
  <c r="AD9" i="12"/>
  <c r="W9" i="12"/>
  <c r="X21" i="12"/>
  <c r="Z8" i="12"/>
  <c r="AA11" i="12"/>
  <c r="AG11" i="12"/>
  <c r="AB11" i="12"/>
  <c r="AD11" i="12"/>
  <c r="T11" i="12"/>
  <c r="AF11" i="12"/>
  <c r="Z11" i="12"/>
  <c r="U11" i="12"/>
  <c r="X14" i="12"/>
  <c r="H13" i="12"/>
  <c r="Y14" i="12" s="1"/>
  <c r="AB15" i="12"/>
  <c r="AF19" i="12"/>
  <c r="X19" i="12"/>
  <c r="AF17" i="12"/>
  <c r="X17" i="12"/>
  <c r="AA8" i="12"/>
  <c r="AD8" i="12"/>
  <c r="X8" i="12"/>
  <c r="AG8" i="12"/>
  <c r="AB8" i="12"/>
  <c r="T8" i="12"/>
  <c r="AC8" i="12"/>
  <c r="U8" i="12"/>
  <c r="AD15" i="12"/>
  <c r="T15" i="12"/>
  <c r="W15" i="12"/>
  <c r="AH15" i="12"/>
  <c r="AF23" i="12"/>
  <c r="AH44" i="12"/>
  <c r="AH45" i="12"/>
  <c r="AD47" i="12"/>
  <c r="AC63" i="12"/>
  <c r="AA80" i="12"/>
  <c r="AD80" i="12"/>
  <c r="X80" i="12"/>
  <c r="AB80" i="12"/>
  <c r="Y80" i="12"/>
  <c r="AG80" i="12"/>
  <c r="Z80" i="12"/>
  <c r="U80" i="12"/>
  <c r="X84" i="12"/>
  <c r="AC84" i="12"/>
  <c r="AA87" i="12"/>
  <c r="AG87" i="12"/>
  <c r="AB87" i="12"/>
  <c r="U87" i="12"/>
  <c r="Z87" i="12"/>
  <c r="X87" i="12"/>
  <c r="AF87" i="12"/>
  <c r="X93" i="12"/>
  <c r="AB93" i="12"/>
  <c r="W93" i="12"/>
  <c r="U93" i="12"/>
  <c r="AA96" i="12"/>
  <c r="AC96" i="12"/>
  <c r="AG96" i="12"/>
  <c r="AB96" i="12"/>
  <c r="U96" i="12"/>
  <c r="AD96" i="12"/>
  <c r="X96" i="12"/>
  <c r="Z96" i="12"/>
  <c r="T96" i="12"/>
  <c r="AA100" i="12"/>
  <c r="AG100" i="12"/>
  <c r="AB100" i="12"/>
  <c r="U100" i="12"/>
  <c r="AF100" i="12"/>
  <c r="Z100" i="12"/>
  <c r="Y100" i="12"/>
  <c r="T100" i="12"/>
  <c r="AD100" i="12"/>
  <c r="X100" i="12"/>
  <c r="AD12" i="12"/>
  <c r="T23" i="12"/>
  <c r="Y26" i="12"/>
  <c r="AF26" i="12"/>
  <c r="AF33" i="12"/>
  <c r="Y35" i="12"/>
  <c r="Z35" i="12"/>
  <c r="AF35" i="12"/>
  <c r="AI39" i="12"/>
  <c r="Y39" i="12"/>
  <c r="AC39" i="12"/>
  <c r="T41" i="12"/>
  <c r="AC41" i="12"/>
  <c r="W42" i="12"/>
  <c r="V47" i="12"/>
  <c r="AA50" i="12"/>
  <c r="AF50" i="12"/>
  <c r="Z50" i="12"/>
  <c r="X50" i="12"/>
  <c r="AD50" i="12"/>
  <c r="U50" i="12"/>
  <c r="AB50" i="12"/>
  <c r="AI57" i="12"/>
  <c r="V57" i="12"/>
  <c r="AC57" i="12"/>
  <c r="AI60" i="12"/>
  <c r="U63" i="12"/>
  <c r="AD63" i="12"/>
  <c r="AF65" i="12"/>
  <c r="U65" i="12"/>
  <c r="AC65" i="12"/>
  <c r="T65" i="12"/>
  <c r="AB65" i="12"/>
  <c r="AE80" i="12"/>
  <c r="AE79" i="12"/>
  <c r="T80" i="12"/>
  <c r="AF80" i="12"/>
  <c r="W84" i="12"/>
  <c r="T87" i="12"/>
  <c r="AD87" i="12"/>
  <c r="AI89" i="12"/>
  <c r="AI91" i="12"/>
  <c r="Y96" i="12"/>
  <c r="V100" i="12"/>
  <c r="AE5" i="12"/>
  <c r="Y7" i="12"/>
  <c r="AG6" i="12"/>
  <c r="AF7" i="12"/>
  <c r="AG10" i="12"/>
  <c r="U12" i="12"/>
  <c r="AG12" i="12"/>
  <c r="AE14" i="12"/>
  <c r="V14" i="12"/>
  <c r="AE15" i="12"/>
  <c r="T14" i="12"/>
  <c r="AB14" i="12"/>
  <c r="V19" i="12"/>
  <c r="V21" i="12"/>
  <c r="W23" i="12"/>
  <c r="AE27" i="12"/>
  <c r="T26" i="12"/>
  <c r="AB26" i="12"/>
  <c r="AG26" i="12"/>
  <c r="X27" i="12"/>
  <c r="AB27" i="12"/>
  <c r="V29" i="12"/>
  <c r="AI29" i="12"/>
  <c r="Z28" i="12"/>
  <c r="X29" i="12"/>
  <c r="AC29" i="12"/>
  <c r="AA30" i="12"/>
  <c r="Y32" i="12"/>
  <c r="AF31" i="12"/>
  <c r="AE33" i="12"/>
  <c r="T33" i="12"/>
  <c r="AG33" i="12"/>
  <c r="AI35" i="12"/>
  <c r="X34" i="12"/>
  <c r="AF34" i="12"/>
  <c r="AE36" i="12"/>
  <c r="T35" i="12"/>
  <c r="AB35" i="12"/>
  <c r="AG35" i="12"/>
  <c r="X36" i="12"/>
  <c r="AB36" i="12"/>
  <c r="V37" i="12"/>
  <c r="Z37" i="12"/>
  <c r="V39" i="12"/>
  <c r="X38" i="12"/>
  <c r="Z38" i="12"/>
  <c r="AF38" i="12"/>
  <c r="T39" i="12"/>
  <c r="AF39" i="12"/>
  <c r="U41" i="12"/>
  <c r="AD41" i="12"/>
  <c r="AH43" i="12"/>
  <c r="X42" i="12"/>
  <c r="W43" i="12"/>
  <c r="V45" i="12"/>
  <c r="X45" i="12"/>
  <c r="AD45" i="12"/>
  <c r="AA46" i="12"/>
  <c r="W46" i="12"/>
  <c r="AF46" i="12"/>
  <c r="T46" i="12"/>
  <c r="AD46" i="12"/>
  <c r="AC48" i="12"/>
  <c r="AB48" i="12"/>
  <c r="U48" i="12"/>
  <c r="AA48" i="12"/>
  <c r="T48" i="12"/>
  <c r="AG48" i="12"/>
  <c r="T50" i="12"/>
  <c r="AC50" i="12"/>
  <c r="AH55" i="12"/>
  <c r="W56" i="12"/>
  <c r="X57" i="12"/>
  <c r="W59" i="12"/>
  <c r="W65" i="12"/>
  <c r="AG65" i="12"/>
  <c r="AI67" i="12"/>
  <c r="AH68" i="12"/>
  <c r="AE68" i="12"/>
  <c r="AA71" i="12"/>
  <c r="AC71" i="12"/>
  <c r="AF71" i="12"/>
  <c r="U71" i="12"/>
  <c r="AD71" i="12"/>
  <c r="T71" i="12"/>
  <c r="AB71" i="12"/>
  <c r="Y77" i="12"/>
  <c r="X77" i="12"/>
  <c r="T77" i="12"/>
  <c r="AH80" i="12"/>
  <c r="V84" i="12"/>
  <c r="V83" i="12"/>
  <c r="AA83" i="12"/>
  <c r="AG83" i="12"/>
  <c r="AB83" i="12"/>
  <c r="U83" i="12"/>
  <c r="Z83" i="12"/>
  <c r="X83" i="12"/>
  <c r="AF83" i="12"/>
  <c r="AC83" i="12"/>
  <c r="AI86" i="12"/>
  <c r="AI85" i="12"/>
  <c r="AH86" i="12"/>
  <c r="AH87" i="12"/>
  <c r="Y87" i="12"/>
  <c r="X88" i="12"/>
  <c r="AC88" i="12"/>
  <c r="AG93" i="12"/>
  <c r="AC99" i="12"/>
  <c r="W99" i="12"/>
  <c r="Z99" i="12"/>
  <c r="AE29" i="12"/>
  <c r="AH38" i="12"/>
  <c r="AB41" i="12"/>
  <c r="AE42" i="12"/>
  <c r="AA47" i="12"/>
  <c r="W47" i="12"/>
  <c r="AG47" i="12"/>
  <c r="U47" i="12"/>
  <c r="AA57" i="12"/>
  <c r="AG57" i="12"/>
  <c r="AB57" i="12"/>
  <c r="U57" i="12"/>
  <c r="AF57" i="12"/>
  <c r="Z57" i="12"/>
  <c r="Y57" i="12"/>
  <c r="T57" i="12"/>
  <c r="W58" i="12"/>
  <c r="Y63" i="12"/>
  <c r="Y64" i="12"/>
  <c r="AA63" i="12"/>
  <c r="W63" i="12"/>
  <c r="AG63" i="12"/>
  <c r="V63" i="12"/>
  <c r="AC80" i="12"/>
  <c r="AH82" i="12"/>
  <c r="AH83" i="12"/>
  <c r="V88" i="12"/>
  <c r="V87" i="12"/>
  <c r="AC87" i="12"/>
  <c r="AE9" i="12"/>
  <c r="AE23" i="12"/>
  <c r="AI23" i="12"/>
  <c r="Z26" i="12"/>
  <c r="AA32" i="12"/>
  <c r="AE7" i="12"/>
  <c r="V8" i="12"/>
  <c r="V9" i="12"/>
  <c r="V10" i="12"/>
  <c r="AI9" i="12"/>
  <c r="AE11" i="12"/>
  <c r="AH12" i="12"/>
  <c r="W12" i="12"/>
  <c r="AF14" i="12"/>
  <c r="AA16" i="12"/>
  <c r="AI16" i="12"/>
  <c r="V23" i="12"/>
  <c r="AI26" i="12"/>
  <c r="AH27" i="12"/>
  <c r="U26" i="12"/>
  <c r="AC26" i="12"/>
  <c r="Y27" i="12"/>
  <c r="AC27" i="12"/>
  <c r="AA28" i="12"/>
  <c r="AF29" i="12"/>
  <c r="V30" i="12"/>
  <c r="AE31" i="12"/>
  <c r="AH33" i="12"/>
  <c r="W32" i="12"/>
  <c r="AH34" i="12"/>
  <c r="U33" i="12"/>
  <c r="AB33" i="12"/>
  <c r="V34" i="12"/>
  <c r="AH36" i="12"/>
  <c r="U35" i="12"/>
  <c r="AC35" i="12"/>
  <c r="AC36" i="12"/>
  <c r="AE39" i="12"/>
  <c r="AH40" i="12"/>
  <c r="U39" i="12"/>
  <c r="AG39" i="12"/>
  <c r="AI42" i="12"/>
  <c r="X41" i="12"/>
  <c r="Z41" i="12"/>
  <c r="AG41" i="12"/>
  <c r="AC42" i="12"/>
  <c r="X43" i="12"/>
  <c r="AE45" i="12"/>
  <c r="Y45" i="12"/>
  <c r="Z45" i="12"/>
  <c r="AF45" i="12"/>
  <c r="AI48" i="12"/>
  <c r="AC47" i="12"/>
  <c r="AG50" i="12"/>
  <c r="AD55" i="12"/>
  <c r="AI58" i="12"/>
  <c r="AH57" i="12"/>
  <c r="AH60" i="12"/>
  <c r="AH61" i="12"/>
  <c r="AE65" i="12"/>
  <c r="Y65" i="12"/>
  <c r="Z66" i="12"/>
  <c r="T66" i="12"/>
  <c r="AE66" i="12"/>
  <c r="AB68" i="12"/>
  <c r="AG68" i="12"/>
  <c r="W68" i="12"/>
  <c r="AD70" i="12"/>
  <c r="Y70" i="12"/>
  <c r="AH75" i="12"/>
  <c r="AH76" i="12"/>
  <c r="X81" i="12"/>
  <c r="AI81" i="12"/>
  <c r="W81" i="12"/>
  <c r="AI93" i="12"/>
  <c r="V96" i="12"/>
  <c r="AF96" i="12"/>
  <c r="AC100" i="12"/>
  <c r="AE47" i="12"/>
  <c r="AE48" i="12"/>
  <c r="V50" i="12"/>
  <c r="AI50" i="12"/>
  <c r="AE57" i="12"/>
  <c r="AH64" i="12"/>
  <c r="AI65" i="12"/>
  <c r="V68" i="12"/>
  <c r="Y67" i="12"/>
  <c r="Z67" i="12"/>
  <c r="AF67" i="12"/>
  <c r="AH69" i="12"/>
  <c r="AI70" i="12"/>
  <c r="AH70" i="12"/>
  <c r="AH71" i="12"/>
  <c r="Y72" i="12"/>
  <c r="Y73" i="12"/>
  <c r="AD72" i="12"/>
  <c r="W72" i="12"/>
  <c r="AA72" i="12"/>
  <c r="AA74" i="12"/>
  <c r="AF74" i="12"/>
  <c r="T74" i="12"/>
  <c r="AG75" i="12"/>
  <c r="AA75" i="12"/>
  <c r="V77" i="12"/>
  <c r="AA76" i="12"/>
  <c r="AC76" i="12"/>
  <c r="U76" i="12"/>
  <c r="AD76" i="12"/>
  <c r="AF78" i="12"/>
  <c r="AI80" i="12"/>
  <c r="AI83" i="12"/>
  <c r="X90" i="12"/>
  <c r="AB90" i="12"/>
  <c r="W90" i="12"/>
  <c r="AC91" i="12"/>
  <c r="W91" i="12"/>
  <c r="Z91" i="12"/>
  <c r="V93" i="12"/>
  <c r="AA92" i="12"/>
  <c r="AG92" i="12"/>
  <c r="AB92" i="12"/>
  <c r="U92" i="12"/>
  <c r="AF92" i="12"/>
  <c r="Z92" i="12"/>
  <c r="Y92" i="12"/>
  <c r="T92" i="12"/>
  <c r="AI94" i="12"/>
  <c r="AI95" i="12"/>
  <c r="AE98" i="12"/>
  <c r="AH48" i="12"/>
  <c r="AH49" i="12"/>
  <c r="Y50" i="12"/>
  <c r="AI51" i="12"/>
  <c r="Y55" i="12"/>
  <c r="AH56" i="12"/>
  <c r="AH59" i="12"/>
  <c r="AE61" i="12"/>
  <c r="X61" i="12"/>
  <c r="AD61" i="12"/>
  <c r="AI64" i="12"/>
  <c r="V65" i="12"/>
  <c r="Z64" i="12"/>
  <c r="AF64" i="12"/>
  <c r="AH66" i="12"/>
  <c r="T67" i="12"/>
  <c r="AB67" i="12"/>
  <c r="AG67" i="12"/>
  <c r="V70" i="12"/>
  <c r="AI71" i="12"/>
  <c r="T72" i="12"/>
  <c r="AF72" i="12"/>
  <c r="AE74" i="12"/>
  <c r="W74" i="12"/>
  <c r="U75" i="12"/>
  <c r="AE77" i="12"/>
  <c r="T76" i="12"/>
  <c r="AF76" i="12"/>
  <c r="AH78" i="12"/>
  <c r="X78" i="12"/>
  <c r="V80" i="12"/>
  <c r="AG79" i="12"/>
  <c r="Y79" i="12"/>
  <c r="AI84" i="12"/>
  <c r="AI88" i="12"/>
  <c r="Y91" i="12"/>
  <c r="AE93" i="12"/>
  <c r="AC92" i="12"/>
  <c r="V99" i="12"/>
  <c r="X98" i="12"/>
  <c r="AB98" i="12"/>
  <c r="W98" i="12"/>
  <c r="AI98" i="12"/>
  <c r="AI100" i="12"/>
  <c r="X101" i="12"/>
  <c r="AB101" i="12"/>
  <c r="W101" i="12"/>
  <c r="AG101" i="12"/>
  <c r="AE92" i="12"/>
  <c r="AH94" i="12"/>
  <c r="AE100" i="12"/>
  <c r="Y74" i="12"/>
  <c r="Z73" i="12"/>
  <c r="AF73" i="12"/>
  <c r="AI76" i="12"/>
  <c r="AH79" i="12"/>
  <c r="AI82" i="12"/>
  <c r="AH85" i="12"/>
  <c r="V86" i="12"/>
  <c r="AE87" i="12"/>
  <c r="V90" i="12"/>
  <c r="AH93" i="12"/>
  <c r="AE96" i="12"/>
  <c r="AI97" i="12"/>
  <c r="AH101" i="12"/>
  <c r="K18" i="12"/>
  <c r="AB18" i="12" s="1"/>
  <c r="AB17" i="12"/>
  <c r="AH5" i="12"/>
  <c r="V12" i="12"/>
  <c r="Z13" i="12"/>
  <c r="AG25" i="12"/>
  <c r="AC25" i="12"/>
  <c r="Y25" i="12"/>
  <c r="U25" i="12"/>
  <c r="AF25" i="12"/>
  <c r="X25" i="12"/>
  <c r="T25" i="12"/>
  <c r="AE25" i="12"/>
  <c r="AF49" i="12"/>
  <c r="AB49" i="12"/>
  <c r="X49" i="12"/>
  <c r="T49" i="12"/>
  <c r="AD49" i="12"/>
  <c r="W49" i="12"/>
  <c r="AC49" i="12"/>
  <c r="AG49" i="12"/>
  <c r="AA49" i="12"/>
  <c r="U49" i="12"/>
  <c r="X9" i="12"/>
  <c r="AI12" i="12"/>
  <c r="AH16" i="12"/>
  <c r="AD16" i="12"/>
  <c r="Z16" i="12"/>
  <c r="AG16" i="12"/>
  <c r="AC16" i="12"/>
  <c r="Y16" i="12"/>
  <c r="U16" i="12"/>
  <c r="AE17" i="12"/>
  <c r="AH18" i="12"/>
  <c r="AD18" i="12"/>
  <c r="AG18" i="12"/>
  <c r="AC18" i="12"/>
  <c r="Y18" i="12"/>
  <c r="U18" i="12"/>
  <c r="AE19" i="12"/>
  <c r="AE20" i="12"/>
  <c r="AH21" i="12"/>
  <c r="AD21" i="12"/>
  <c r="AG21" i="12"/>
  <c r="AC21" i="12"/>
  <c r="Y21" i="12"/>
  <c r="U21" i="12"/>
  <c r="AE21" i="12"/>
  <c r="AH22" i="12"/>
  <c r="AD22" i="12"/>
  <c r="AG22" i="12"/>
  <c r="AC22" i="12"/>
  <c r="Y22" i="12"/>
  <c r="U22" i="12"/>
  <c r="AE22" i="12"/>
  <c r="AB25" i="12"/>
  <c r="AH24" i="12"/>
  <c r="AD24" i="12"/>
  <c r="Z24" i="12"/>
  <c r="AG24" i="12"/>
  <c r="AC24" i="12"/>
  <c r="Y24" i="12"/>
  <c r="U24" i="12"/>
  <c r="AE24" i="12"/>
  <c r="V25" i="12"/>
  <c r="Z25" i="12"/>
  <c r="AH25" i="12"/>
  <c r="V35" i="12"/>
  <c r="AH35" i="12"/>
  <c r="AI38" i="12"/>
  <c r="AG40" i="12"/>
  <c r="AC40" i="12"/>
  <c r="U40" i="12"/>
  <c r="AF40" i="12"/>
  <c r="AB40" i="12"/>
  <c r="X40" i="12"/>
  <c r="T40" i="12"/>
  <c r="AE40" i="12"/>
  <c r="Y41" i="12"/>
  <c r="Y49" i="12"/>
  <c r="AI56" i="12"/>
  <c r="S102" i="12"/>
  <c r="AF5" i="12"/>
  <c r="AB5" i="12"/>
  <c r="X5" i="12"/>
  <c r="T5" i="12"/>
  <c r="Z5" i="12"/>
  <c r="W6" i="12"/>
  <c r="AI8" i="12"/>
  <c r="W7" i="12"/>
  <c r="AI7" i="12"/>
  <c r="T9" i="12"/>
  <c r="AA9" i="12"/>
  <c r="AI11" i="12"/>
  <c r="W10" i="12"/>
  <c r="AI10" i="12"/>
  <c r="AF12" i="12"/>
  <c r="AB12" i="12"/>
  <c r="T12" i="12"/>
  <c r="Z12" i="12"/>
  <c r="AH13" i="12"/>
  <c r="W14" i="12"/>
  <c r="AG15" i="12"/>
  <c r="AC15" i="12"/>
  <c r="Y15" i="12"/>
  <c r="U15" i="12"/>
  <c r="X15" i="12"/>
  <c r="Z15" i="12"/>
  <c r="V17" i="12"/>
  <c r="T16" i="12"/>
  <c r="AF16" i="12"/>
  <c r="T17" i="12"/>
  <c r="T18" i="12"/>
  <c r="AF18" i="12"/>
  <c r="T19" i="12"/>
  <c r="T20" i="12"/>
  <c r="T21" i="12"/>
  <c r="AF21" i="12"/>
  <c r="T22" i="12"/>
  <c r="AF22" i="12"/>
  <c r="T24" i="12"/>
  <c r="AF24" i="12"/>
  <c r="W25" i="12"/>
  <c r="AA25" i="12"/>
  <c r="AI25" i="12"/>
  <c r="AH26" i="12"/>
  <c r="AD34" i="12"/>
  <c r="Z34" i="12"/>
  <c r="AG34" i="12"/>
  <c r="AC34" i="12"/>
  <c r="U34" i="12"/>
  <c r="AE34" i="12"/>
  <c r="AG37" i="12"/>
  <c r="AC37" i="12"/>
  <c r="U37" i="12"/>
  <c r="AF37" i="12"/>
  <c r="AB37" i="12"/>
  <c r="X37" i="12"/>
  <c r="T37" i="12"/>
  <c r="Y38" i="12"/>
  <c r="V40" i="12"/>
  <c r="Z40" i="12"/>
  <c r="AH42" i="12"/>
  <c r="AH41" i="12"/>
  <c r="AI43" i="12"/>
  <c r="V46" i="12"/>
  <c r="Z49" i="12"/>
  <c r="AD51" i="12"/>
  <c r="Z51" i="12"/>
  <c r="AC51" i="12"/>
  <c r="W51" i="12"/>
  <c r="AG51" i="12"/>
  <c r="AB51" i="12"/>
  <c r="U51" i="12"/>
  <c r="AF51" i="12"/>
  <c r="AA51" i="12"/>
  <c r="Y51" i="12"/>
  <c r="T51" i="12"/>
  <c r="AG52" i="12"/>
  <c r="AC52" i="12"/>
  <c r="Y52" i="12"/>
  <c r="U52" i="12"/>
  <c r="AD52" i="12"/>
  <c r="W52" i="12"/>
  <c r="AB52" i="12"/>
  <c r="AF52" i="12"/>
  <c r="AA52" i="12"/>
  <c r="T52" i="12"/>
  <c r="AF53" i="12"/>
  <c r="AB53" i="12"/>
  <c r="X53" i="12"/>
  <c r="T53" i="12"/>
  <c r="AD53" i="12"/>
  <c r="W53" i="12"/>
  <c r="AC53" i="12"/>
  <c r="AG53" i="12"/>
  <c r="AA53" i="12"/>
  <c r="U53" i="12"/>
  <c r="AH63" i="12"/>
  <c r="AH97" i="12"/>
  <c r="AH96" i="12"/>
  <c r="X12" i="12"/>
  <c r="H11" i="12"/>
  <c r="X11" i="12"/>
  <c r="AG13" i="12"/>
  <c r="AC13" i="12"/>
  <c r="U13" i="12"/>
  <c r="X13" i="12"/>
  <c r="AE13" i="12"/>
  <c r="V15" i="12"/>
  <c r="AG9" i="12"/>
  <c r="AC9" i="12"/>
  <c r="U9" i="12"/>
  <c r="Z9" i="12"/>
  <c r="T13" i="12"/>
  <c r="AA13" i="12"/>
  <c r="AF13" i="12"/>
  <c r="AI15" i="12"/>
  <c r="AE16" i="12"/>
  <c r="AH17" i="12"/>
  <c r="AD17" i="12"/>
  <c r="AG17" i="12"/>
  <c r="AC17" i="12"/>
  <c r="Y17" i="12"/>
  <c r="U17" i="12"/>
  <c r="AE18" i="12"/>
  <c r="AH19" i="12"/>
  <c r="AD19" i="12"/>
  <c r="AG19" i="12"/>
  <c r="AC19" i="12"/>
  <c r="Y19" i="12"/>
  <c r="U19" i="12"/>
  <c r="AH20" i="12"/>
  <c r="AD20" i="12"/>
  <c r="AG20" i="12"/>
  <c r="AC20" i="12"/>
  <c r="Y20" i="12"/>
  <c r="U20" i="12"/>
  <c r="AD6" i="12"/>
  <c r="Z6" i="12"/>
  <c r="X6" i="12"/>
  <c r="AE6" i="12"/>
  <c r="AG7" i="12"/>
  <c r="AC7" i="12"/>
  <c r="U7" i="12"/>
  <c r="X7" i="12"/>
  <c r="Z7" i="12"/>
  <c r="AH10" i="12"/>
  <c r="AB9" i="12"/>
  <c r="AH9" i="12"/>
  <c r="AD10" i="12"/>
  <c r="Z10" i="12"/>
  <c r="X10" i="12"/>
  <c r="AE10" i="12"/>
  <c r="W13" i="12"/>
  <c r="AD13" i="12"/>
  <c r="AG14" i="12"/>
  <c r="AC14" i="12"/>
  <c r="U14" i="12"/>
  <c r="Z14" i="12"/>
  <c r="V16" i="12"/>
  <c r="AA15" i="12"/>
  <c r="Z17" i="12"/>
  <c r="I18" i="12"/>
  <c r="W16" i="12"/>
  <c r="W17" i="12"/>
  <c r="AA17" i="12"/>
  <c r="W18" i="12"/>
  <c r="AA18" i="12"/>
  <c r="AI18" i="12"/>
  <c r="W19" i="12"/>
  <c r="AA19" i="12"/>
  <c r="AI19" i="12"/>
  <c r="W20" i="12"/>
  <c r="AA20" i="12"/>
  <c r="AI20" i="12"/>
  <c r="W21" i="12"/>
  <c r="AA21" i="12"/>
  <c r="AI21" i="12"/>
  <c r="W22" i="12"/>
  <c r="AA22" i="12"/>
  <c r="AI22" i="12"/>
  <c r="AH23" i="12"/>
  <c r="AD23" i="12"/>
  <c r="AG23" i="12"/>
  <c r="AC23" i="12"/>
  <c r="Y23" i="12"/>
  <c r="U23" i="12"/>
  <c r="W24" i="12"/>
  <c r="AA24" i="12"/>
  <c r="AI24" i="12"/>
  <c r="AD25" i="12"/>
  <c r="AG28" i="12"/>
  <c r="AC28" i="12"/>
  <c r="U28" i="12"/>
  <c r="AF28" i="12"/>
  <c r="AB28" i="12"/>
  <c r="X28" i="12"/>
  <c r="T28" i="12"/>
  <c r="Y29" i="12"/>
  <c r="AG30" i="12"/>
  <c r="AC30" i="12"/>
  <c r="U30" i="12"/>
  <c r="AF30" i="12"/>
  <c r="AB30" i="12"/>
  <c r="X30" i="12"/>
  <c r="T30" i="12"/>
  <c r="AE30" i="12"/>
  <c r="AG32" i="12"/>
  <c r="AC32" i="12"/>
  <c r="U32" i="12"/>
  <c r="AF32" i="12"/>
  <c r="AB32" i="12"/>
  <c r="X32" i="12"/>
  <c r="T32" i="12"/>
  <c r="AE32" i="12"/>
  <c r="W40" i="12"/>
  <c r="AA40" i="12"/>
  <c r="AI40" i="12"/>
  <c r="AD42" i="12"/>
  <c r="Z42" i="12"/>
  <c r="AG42" i="12"/>
  <c r="AB42" i="12"/>
  <c r="U42" i="12"/>
  <c r="AF42" i="12"/>
  <c r="AA42" i="12"/>
  <c r="Y42" i="12"/>
  <c r="T42" i="12"/>
  <c r="AG43" i="12"/>
  <c r="AC43" i="12"/>
  <c r="Y43" i="12"/>
  <c r="U43" i="12"/>
  <c r="AB43" i="12"/>
  <c r="AF43" i="12"/>
  <c r="AA43" i="12"/>
  <c r="T43" i="12"/>
  <c r="Z43" i="12"/>
  <c r="AF44" i="12"/>
  <c r="AB44" i="12"/>
  <c r="X44" i="12"/>
  <c r="T44" i="12"/>
  <c r="AC44" i="12"/>
  <c r="AG44" i="12"/>
  <c r="AA44" i="12"/>
  <c r="U44" i="12"/>
  <c r="Z44" i="12"/>
  <c r="AI47" i="12"/>
  <c r="AE49" i="12"/>
  <c r="AI61" i="12"/>
  <c r="AD54" i="12"/>
  <c r="Z54" i="12"/>
  <c r="X54" i="12"/>
  <c r="AE54" i="12"/>
  <c r="AG55" i="12"/>
  <c r="AC55" i="12"/>
  <c r="U55" i="12"/>
  <c r="X55" i="12"/>
  <c r="Z55" i="12"/>
  <c r="AE55" i="12"/>
  <c r="AF56" i="12"/>
  <c r="AB56" i="12"/>
  <c r="X56" i="12"/>
  <c r="T56" i="12"/>
  <c r="Y56" i="12"/>
  <c r="Z56" i="12"/>
  <c r="AE56" i="12"/>
  <c r="AD58" i="12"/>
  <c r="Z58" i="12"/>
  <c r="X58" i="12"/>
  <c r="AE58" i="12"/>
  <c r="AG59" i="12"/>
  <c r="AC59" i="12"/>
  <c r="Y59" i="12"/>
  <c r="U59" i="12"/>
  <c r="X59" i="12"/>
  <c r="Z59" i="12"/>
  <c r="AE59" i="12"/>
  <c r="AF60" i="12"/>
  <c r="AB60" i="12"/>
  <c r="X60" i="12"/>
  <c r="T60" i="12"/>
  <c r="Y60" i="12"/>
  <c r="Z60" i="12"/>
  <c r="AE60" i="12"/>
  <c r="AD62" i="12"/>
  <c r="Z62" i="12"/>
  <c r="X62" i="12"/>
  <c r="AE62" i="12"/>
  <c r="AI63" i="12"/>
  <c r="V82" i="12"/>
  <c r="V81" i="12"/>
  <c r="AI87" i="12"/>
  <c r="AH92" i="12"/>
  <c r="AH91" i="12"/>
  <c r="W8" i="12"/>
  <c r="W11" i="12"/>
  <c r="W26" i="12"/>
  <c r="Z27" i="12"/>
  <c r="AD27" i="12"/>
  <c r="Z29" i="12"/>
  <c r="AD29" i="12"/>
  <c r="Z31" i="12"/>
  <c r="AD31" i="12"/>
  <c r="Z33" i="12"/>
  <c r="AD33" i="12"/>
  <c r="W35" i="12"/>
  <c r="Z36" i="12"/>
  <c r="AD36" i="12"/>
  <c r="W38" i="12"/>
  <c r="Z39" i="12"/>
  <c r="AD39" i="12"/>
  <c r="AE41" i="12"/>
  <c r="V42" i="12"/>
  <c r="W41" i="12"/>
  <c r="AA41" i="12"/>
  <c r="AG46" i="12"/>
  <c r="AC46" i="12"/>
  <c r="U46" i="12"/>
  <c r="X46" i="12"/>
  <c r="Z46" i="12"/>
  <c r="V48" i="12"/>
  <c r="AF47" i="12"/>
  <c r="AB47" i="12"/>
  <c r="X47" i="12"/>
  <c r="T47" i="12"/>
  <c r="Y47" i="12"/>
  <c r="Z47" i="12"/>
  <c r="W48" i="12"/>
  <c r="V49" i="12"/>
  <c r="AH51" i="12"/>
  <c r="AH54" i="12"/>
  <c r="AH53" i="12"/>
  <c r="T54" i="12"/>
  <c r="Y54" i="12"/>
  <c r="AA54" i="12"/>
  <c r="AF54" i="12"/>
  <c r="T55" i="12"/>
  <c r="AA55" i="12"/>
  <c r="AF55" i="12"/>
  <c r="U56" i="12"/>
  <c r="AA56" i="12"/>
  <c r="AG56" i="12"/>
  <c r="T58" i="12"/>
  <c r="Y58" i="12"/>
  <c r="AA58" i="12"/>
  <c r="AF58" i="12"/>
  <c r="T59" i="12"/>
  <c r="AA59" i="12"/>
  <c r="AF59" i="12"/>
  <c r="U60" i="12"/>
  <c r="AA60" i="12"/>
  <c r="AG60" i="12"/>
  <c r="T62" i="12"/>
  <c r="Y62" i="12"/>
  <c r="AA62" i="12"/>
  <c r="AF62" i="12"/>
  <c r="AF63" i="12"/>
  <c r="AB63" i="12"/>
  <c r="X63" i="12"/>
  <c r="T63" i="12"/>
  <c r="Z63" i="12"/>
  <c r="AD65" i="12"/>
  <c r="Z65" i="12"/>
  <c r="X65" i="12"/>
  <c r="AF66" i="12"/>
  <c r="AB66" i="12"/>
  <c r="X66" i="12"/>
  <c r="AG66" i="12"/>
  <c r="AA66" i="12"/>
  <c r="U66" i="12"/>
  <c r="Y66" i="12"/>
  <c r="AC66" i="12"/>
  <c r="AI66" i="12"/>
  <c r="AH67" i="12"/>
  <c r="X68" i="12"/>
  <c r="AI69" i="12"/>
  <c r="AI72" i="12"/>
  <c r="V72" i="12"/>
  <c r="AE76" i="12"/>
  <c r="AI99" i="12"/>
  <c r="W27" i="12"/>
  <c r="W29" i="12"/>
  <c r="W31" i="12"/>
  <c r="W33" i="12"/>
  <c r="W36" i="12"/>
  <c r="W39" i="12"/>
  <c r="AD48" i="12"/>
  <c r="Z48" i="12"/>
  <c r="X48" i="12"/>
  <c r="AI49" i="12"/>
  <c r="AI52" i="12"/>
  <c r="U54" i="12"/>
  <c r="AB54" i="12"/>
  <c r="AG54" i="12"/>
  <c r="V55" i="12"/>
  <c r="AB55" i="12"/>
  <c r="AC56" i="12"/>
  <c r="AH58" i="12"/>
  <c r="U58" i="12"/>
  <c r="AB58" i="12"/>
  <c r="AG58" i="12"/>
  <c r="AB59" i="12"/>
  <c r="AC60" i="12"/>
  <c r="AH62" i="12"/>
  <c r="U62" i="12"/>
  <c r="AB62" i="12"/>
  <c r="AG62" i="12"/>
  <c r="AD68" i="12"/>
  <c r="Z68" i="12"/>
  <c r="AF68" i="12"/>
  <c r="AA68" i="12"/>
  <c r="Y68" i="12"/>
  <c r="T68" i="12"/>
  <c r="AC68" i="12"/>
  <c r="AG69" i="12"/>
  <c r="AC69" i="12"/>
  <c r="Y69" i="12"/>
  <c r="U69" i="12"/>
  <c r="AB69" i="12"/>
  <c r="AF69" i="12"/>
  <c r="AA69" i="12"/>
  <c r="T69" i="12"/>
  <c r="Z69" i="12"/>
  <c r="AF70" i="12"/>
  <c r="AB70" i="12"/>
  <c r="X70" i="12"/>
  <c r="T70" i="12"/>
  <c r="AC70" i="12"/>
  <c r="AG70" i="12"/>
  <c r="AA70" i="12"/>
  <c r="U70" i="12"/>
  <c r="Z70" i="12"/>
  <c r="AH100" i="12"/>
  <c r="AH99" i="12"/>
  <c r="W45" i="12"/>
  <c r="W50" i="12"/>
  <c r="W57" i="12"/>
  <c r="W61" i="12"/>
  <c r="W64" i="12"/>
  <c r="AE72" i="12"/>
  <c r="AG72" i="12"/>
  <c r="AC72" i="12"/>
  <c r="U72" i="12"/>
  <c r="Z72" i="12"/>
  <c r="X72" i="12"/>
  <c r="AB72" i="12"/>
  <c r="AH74" i="12"/>
  <c r="AH73" i="12"/>
  <c r="V75" i="12"/>
  <c r="AI75" i="12"/>
  <c r="X74" i="12"/>
  <c r="AI74" i="12"/>
  <c r="AD77" i="12"/>
  <c r="Z77" i="12"/>
  <c r="AC77" i="12"/>
  <c r="W77" i="12"/>
  <c r="AG77" i="12"/>
  <c r="AB77" i="12"/>
  <c r="U77" i="12"/>
  <c r="AG78" i="12"/>
  <c r="AC78" i="12"/>
  <c r="Y78" i="12"/>
  <c r="U78" i="12"/>
  <c r="AD78" i="12"/>
  <c r="W78" i="12"/>
  <c r="AB78" i="12"/>
  <c r="Z78" i="12"/>
  <c r="AF79" i="12"/>
  <c r="AB79" i="12"/>
  <c r="X79" i="12"/>
  <c r="T79" i="12"/>
  <c r="AD79" i="12"/>
  <c r="W79" i="12"/>
  <c r="AC79" i="12"/>
  <c r="Z79" i="12"/>
  <c r="AG81" i="12"/>
  <c r="AC81" i="12"/>
  <c r="U81" i="12"/>
  <c r="AH81" i="12"/>
  <c r="AB81" i="12"/>
  <c r="AF81" i="12"/>
  <c r="AA81" i="12"/>
  <c r="T81" i="12"/>
  <c r="Z81" i="12"/>
  <c r="AF82" i="12"/>
  <c r="AB82" i="12"/>
  <c r="X82" i="12"/>
  <c r="T82" i="12"/>
  <c r="AC82" i="12"/>
  <c r="AG82" i="12"/>
  <c r="AA82" i="12"/>
  <c r="U82" i="12"/>
  <c r="Z82" i="12"/>
  <c r="AD84" i="12"/>
  <c r="Z84" i="12"/>
  <c r="AG84" i="12"/>
  <c r="AB84" i="12"/>
  <c r="U84" i="12"/>
  <c r="AF84" i="12"/>
  <c r="AA84" i="12"/>
  <c r="Y84" i="12"/>
  <c r="T84" i="12"/>
  <c r="AG85" i="12"/>
  <c r="AC85" i="12"/>
  <c r="Y85" i="12"/>
  <c r="U85" i="12"/>
  <c r="AB85" i="12"/>
  <c r="AF85" i="12"/>
  <c r="AA85" i="12"/>
  <c r="T85" i="12"/>
  <c r="Z85" i="12"/>
  <c r="AF86" i="12"/>
  <c r="AB86" i="12"/>
  <c r="X86" i="12"/>
  <c r="T86" i="12"/>
  <c r="AC86" i="12"/>
  <c r="AG86" i="12"/>
  <c r="AA86" i="12"/>
  <c r="U86" i="12"/>
  <c r="Z86" i="12"/>
  <c r="AD88" i="12"/>
  <c r="Z88" i="12"/>
  <c r="AG88" i="12"/>
  <c r="AB88" i="12"/>
  <c r="U88" i="12"/>
  <c r="AF88" i="12"/>
  <c r="AA88" i="12"/>
  <c r="Y88" i="12"/>
  <c r="T88" i="12"/>
  <c r="AD89" i="12"/>
  <c r="Z89" i="12"/>
  <c r="AF89" i="12"/>
  <c r="AA89" i="12"/>
  <c r="Y89" i="12"/>
  <c r="U89" i="12"/>
  <c r="AE89" i="12"/>
  <c r="AC89" i="12"/>
  <c r="T89" i="12"/>
  <c r="AB89" i="12"/>
  <c r="AE73" i="12"/>
  <c r="AG74" i="12"/>
  <c r="AC74" i="12"/>
  <c r="U74" i="12"/>
  <c r="AB74" i="12"/>
  <c r="AD74" i="12"/>
  <c r="AF75" i="12"/>
  <c r="AB75" i="12"/>
  <c r="X75" i="12"/>
  <c r="T75" i="12"/>
  <c r="AD75" i="12"/>
  <c r="W75" i="12"/>
  <c r="AC75" i="12"/>
  <c r="Z75" i="12"/>
  <c r="AI96" i="12"/>
  <c r="AH77" i="12"/>
  <c r="AG90" i="12"/>
  <c r="AC90" i="12"/>
  <c r="Y90" i="12"/>
  <c r="U90" i="12"/>
  <c r="AF90" i="12"/>
  <c r="AA90" i="12"/>
  <c r="T90" i="12"/>
  <c r="AD90" i="12"/>
  <c r="AF91" i="12"/>
  <c r="AB91" i="12"/>
  <c r="X91" i="12"/>
  <c r="T91" i="12"/>
  <c r="AG91" i="12"/>
  <c r="AA91" i="12"/>
  <c r="U91" i="12"/>
  <c r="AD91" i="12"/>
  <c r="AD93" i="12"/>
  <c r="Z93" i="12"/>
  <c r="AF93" i="12"/>
  <c r="AA93" i="12"/>
  <c r="Y93" i="12"/>
  <c r="T93" i="12"/>
  <c r="AC93" i="12"/>
  <c r="AG94" i="12"/>
  <c r="AC94" i="12"/>
  <c r="Y94" i="12"/>
  <c r="U94" i="12"/>
  <c r="AF94" i="12"/>
  <c r="AA94" i="12"/>
  <c r="T94" i="12"/>
  <c r="AD94" i="12"/>
  <c r="AF95" i="12"/>
  <c r="AB95" i="12"/>
  <c r="X95" i="12"/>
  <c r="T95" i="12"/>
  <c r="AG95" i="12"/>
  <c r="AA95" i="12"/>
  <c r="U95" i="12"/>
  <c r="AD95" i="12"/>
  <c r="AD97" i="12"/>
  <c r="Z97" i="12"/>
  <c r="AF97" i="12"/>
  <c r="AA97" i="12"/>
  <c r="Y97" i="12"/>
  <c r="T97" i="12"/>
  <c r="AC97" i="12"/>
  <c r="AG98" i="12"/>
  <c r="AC98" i="12"/>
  <c r="Y98" i="12"/>
  <c r="U98" i="12"/>
  <c r="AF98" i="12"/>
  <c r="AA98" i="12"/>
  <c r="T98" i="12"/>
  <c r="AD98" i="12"/>
  <c r="AF99" i="12"/>
  <c r="AB99" i="12"/>
  <c r="X99" i="12"/>
  <c r="T99" i="12"/>
  <c r="AG99" i="12"/>
  <c r="AA99" i="12"/>
  <c r="U99" i="12"/>
  <c r="AD99" i="12"/>
  <c r="AD101" i="12"/>
  <c r="Z101" i="12"/>
  <c r="AF101" i="12"/>
  <c r="AA101" i="12"/>
  <c r="Y101" i="12"/>
  <c r="T101" i="12"/>
  <c r="AC101" i="12"/>
  <c r="AI78" i="12"/>
  <c r="AH84" i="12"/>
  <c r="AH88" i="12"/>
  <c r="AH89" i="12"/>
  <c r="W67" i="12"/>
  <c r="W71" i="12"/>
  <c r="W73" i="12"/>
  <c r="W76" i="12"/>
  <c r="W80" i="12"/>
  <c r="W83" i="12"/>
  <c r="W87" i="12"/>
  <c r="W92" i="12"/>
  <c r="W96" i="12"/>
  <c r="W100" i="12"/>
  <c r="Y13" i="12" l="1"/>
  <c r="AG102" i="12"/>
  <c r="F118" i="12" s="1"/>
  <c r="AD102" i="12"/>
  <c r="F115" i="12" s="1"/>
  <c r="AA102" i="12"/>
  <c r="F112" i="12" s="1"/>
  <c r="U102" i="12"/>
  <c r="F106" i="12" s="1"/>
  <c r="AE102" i="12"/>
  <c r="F116" i="12" s="1"/>
  <c r="V102" i="12"/>
  <c r="F107" i="12" s="1"/>
  <c r="W102" i="12"/>
  <c r="F108" i="12" s="1"/>
  <c r="AC102" i="12"/>
  <c r="F114" i="12" s="1"/>
  <c r="AI102" i="12"/>
  <c r="F120" i="12" s="1"/>
  <c r="I19" i="12"/>
  <c r="Z19" i="12" s="1"/>
  <c r="AH102" i="12"/>
  <c r="F119" i="12" s="1"/>
  <c r="Z18" i="12"/>
  <c r="T102" i="12"/>
  <c r="F105" i="12" s="1"/>
  <c r="AF102" i="12"/>
  <c r="F117" i="12" s="1"/>
  <c r="Y11" i="12"/>
  <c r="Y12" i="12"/>
  <c r="X102" i="12"/>
  <c r="F109" i="12" s="1"/>
  <c r="K19" i="12"/>
  <c r="K20" i="12" l="1"/>
  <c r="AB20" i="12" s="1"/>
  <c r="I20" i="12"/>
  <c r="Z20" i="12" s="1"/>
  <c r="Y102" i="12"/>
  <c r="F110" i="12" s="1"/>
  <c r="AB19" i="12"/>
  <c r="K21" i="12" l="1"/>
  <c r="AB21" i="12" s="1"/>
  <c r="I21" i="12"/>
  <c r="K22" i="12" l="1"/>
  <c r="AB23" i="12" s="1"/>
  <c r="I22" i="12"/>
  <c r="Z23" i="12" s="1"/>
  <c r="Z21" i="12"/>
  <c r="R11" i="13" l="1"/>
  <c r="AB22" i="12"/>
  <c r="AB102" i="12" s="1"/>
  <c r="F113" i="12" s="1"/>
  <c r="Z22" i="12"/>
  <c r="Z102" i="12" s="1"/>
  <c r="F111" i="12" s="1"/>
  <c r="F20" i="9" l="1"/>
  <c r="F19" i="9"/>
  <c r="G12" i="9"/>
  <c r="F18" i="9" s="1"/>
  <c r="F17" i="9"/>
  <c r="E17" i="7"/>
  <c r="E15" i="7"/>
  <c r="D8" i="9"/>
  <c r="D10" i="9"/>
  <c r="D6" i="9"/>
  <c r="E19" i="7" l="1"/>
  <c r="H44" i="1"/>
  <c r="K44" i="1" l="1"/>
  <c r="L44" i="1"/>
  <c r="I44" i="1"/>
  <c r="J44" i="1"/>
  <c r="H42" i="1"/>
  <c r="H38" i="1"/>
  <c r="H34" i="1"/>
  <c r="H30" i="1"/>
  <c r="H26" i="1"/>
  <c r="H22" i="1"/>
  <c r="H18" i="1"/>
  <c r="H14" i="1"/>
  <c r="H10" i="1"/>
  <c r="H6" i="1"/>
  <c r="H98" i="1"/>
  <c r="H94" i="1"/>
  <c r="H90" i="1"/>
  <c r="H86" i="1"/>
  <c r="H82" i="1"/>
  <c r="H78" i="1"/>
  <c r="H74" i="1"/>
  <c r="H70" i="1"/>
  <c r="H66" i="1"/>
  <c r="H62" i="1"/>
  <c r="H58" i="1"/>
  <c r="H54" i="1"/>
  <c r="H50" i="1"/>
  <c r="H46" i="1"/>
  <c r="H100" i="1"/>
  <c r="H96" i="1"/>
  <c r="H92" i="1"/>
  <c r="H88" i="1"/>
  <c r="H84" i="1"/>
  <c r="H80" i="1"/>
  <c r="H76" i="1"/>
  <c r="H72" i="1"/>
  <c r="H68" i="1"/>
  <c r="H64" i="1"/>
  <c r="H60" i="1"/>
  <c r="H56" i="1"/>
  <c r="H52" i="1"/>
  <c r="H48" i="1"/>
  <c r="H40" i="1"/>
  <c r="H36" i="1"/>
  <c r="H32" i="1"/>
  <c r="H28" i="1"/>
  <c r="H24" i="1"/>
  <c r="H20" i="1"/>
  <c r="H16" i="1"/>
  <c r="H12" i="1"/>
  <c r="H8" i="1"/>
  <c r="H101" i="1"/>
  <c r="H97" i="1"/>
  <c r="H93" i="1"/>
  <c r="H89" i="1"/>
  <c r="H85" i="1"/>
  <c r="H81" i="1"/>
  <c r="H77" i="1"/>
  <c r="H73" i="1"/>
  <c r="H69" i="1"/>
  <c r="H65" i="1"/>
  <c r="H61" i="1"/>
  <c r="H57" i="1"/>
  <c r="H53" i="1"/>
  <c r="H49" i="1"/>
  <c r="H45" i="1"/>
  <c r="H41" i="1"/>
  <c r="H37" i="1"/>
  <c r="H33" i="1"/>
  <c r="H29" i="1"/>
  <c r="H25" i="1"/>
  <c r="H21" i="1"/>
  <c r="H17" i="1"/>
  <c r="H13" i="1"/>
  <c r="H9" i="1"/>
  <c r="H99" i="1"/>
  <c r="H95" i="1"/>
  <c r="H91" i="1"/>
  <c r="H87" i="1"/>
  <c r="H83" i="1"/>
  <c r="H79" i="1"/>
  <c r="H75" i="1"/>
  <c r="H71" i="1"/>
  <c r="H67" i="1"/>
  <c r="H63" i="1"/>
  <c r="H59" i="1"/>
  <c r="H55" i="1"/>
  <c r="H51" i="1"/>
  <c r="H47" i="1"/>
  <c r="H43" i="1"/>
  <c r="H39" i="1"/>
  <c r="H35" i="1"/>
  <c r="H31" i="1"/>
  <c r="H27" i="1"/>
  <c r="H23" i="1"/>
  <c r="H19" i="1"/>
  <c r="H15" i="1"/>
  <c r="H11" i="1"/>
  <c r="H7" i="1"/>
  <c r="F8" i="7"/>
  <c r="L26" i="1" l="1"/>
  <c r="L22" i="1"/>
  <c r="L38" i="1"/>
  <c r="K43" i="1"/>
  <c r="L43" i="1"/>
  <c r="K59" i="1"/>
  <c r="L59" i="1"/>
  <c r="K75" i="1"/>
  <c r="L75" i="1"/>
  <c r="K91" i="1"/>
  <c r="L91" i="1"/>
  <c r="K41" i="1"/>
  <c r="L41" i="1"/>
  <c r="K57" i="1"/>
  <c r="L57" i="1"/>
  <c r="K73" i="1"/>
  <c r="L73" i="1"/>
  <c r="K89" i="1"/>
  <c r="L89" i="1"/>
  <c r="K36" i="1"/>
  <c r="L36" i="1"/>
  <c r="K56" i="1"/>
  <c r="L56" i="1"/>
  <c r="K72" i="1"/>
  <c r="L72" i="1"/>
  <c r="K88" i="1"/>
  <c r="L88" i="1"/>
  <c r="K46" i="1"/>
  <c r="L46" i="1"/>
  <c r="K62" i="1"/>
  <c r="L62" i="1"/>
  <c r="K78" i="1"/>
  <c r="L78" i="1"/>
  <c r="K94" i="1"/>
  <c r="L94" i="1"/>
  <c r="K31" i="1"/>
  <c r="L31" i="1"/>
  <c r="K47" i="1"/>
  <c r="L47" i="1"/>
  <c r="K63" i="1"/>
  <c r="L63" i="1"/>
  <c r="K79" i="1"/>
  <c r="L79" i="1"/>
  <c r="K95" i="1"/>
  <c r="L95" i="1"/>
  <c r="K29" i="1"/>
  <c r="L29" i="1"/>
  <c r="K45" i="1"/>
  <c r="L45" i="1"/>
  <c r="K61" i="1"/>
  <c r="L61" i="1"/>
  <c r="K77" i="1"/>
  <c r="L77" i="1"/>
  <c r="K93" i="1"/>
  <c r="L93" i="1"/>
  <c r="K40" i="1"/>
  <c r="L40" i="1"/>
  <c r="K60" i="1"/>
  <c r="L60" i="1"/>
  <c r="K76" i="1"/>
  <c r="L76" i="1"/>
  <c r="K92" i="1"/>
  <c r="L92" i="1"/>
  <c r="K50" i="1"/>
  <c r="L50" i="1"/>
  <c r="K66" i="1"/>
  <c r="L66" i="1"/>
  <c r="K82" i="1"/>
  <c r="L82" i="1"/>
  <c r="K98" i="1"/>
  <c r="L98" i="1"/>
  <c r="K30" i="1"/>
  <c r="L30" i="1"/>
  <c r="K35" i="1"/>
  <c r="L35" i="1"/>
  <c r="K51" i="1"/>
  <c r="L51" i="1"/>
  <c r="K67" i="1"/>
  <c r="L67" i="1"/>
  <c r="K83" i="1"/>
  <c r="L83" i="1"/>
  <c r="K99" i="1"/>
  <c r="L99" i="1"/>
  <c r="K33" i="1"/>
  <c r="L33" i="1"/>
  <c r="K49" i="1"/>
  <c r="L49" i="1"/>
  <c r="K65" i="1"/>
  <c r="L65" i="1"/>
  <c r="K81" i="1"/>
  <c r="L81" i="1"/>
  <c r="K97" i="1"/>
  <c r="L97" i="1"/>
  <c r="K48" i="1"/>
  <c r="L48" i="1"/>
  <c r="K64" i="1"/>
  <c r="L64" i="1"/>
  <c r="K80" i="1"/>
  <c r="L80" i="1"/>
  <c r="K96" i="1"/>
  <c r="L96" i="1"/>
  <c r="K54" i="1"/>
  <c r="L54" i="1"/>
  <c r="K70" i="1"/>
  <c r="L70" i="1"/>
  <c r="K86" i="1"/>
  <c r="L86" i="1"/>
  <c r="K34" i="1"/>
  <c r="L34" i="1"/>
  <c r="K39" i="1"/>
  <c r="L39" i="1"/>
  <c r="K55" i="1"/>
  <c r="L55" i="1"/>
  <c r="K71" i="1"/>
  <c r="L71" i="1"/>
  <c r="K87" i="1"/>
  <c r="L87" i="1"/>
  <c r="K37" i="1"/>
  <c r="L37" i="1"/>
  <c r="K53" i="1"/>
  <c r="L53" i="1"/>
  <c r="K69" i="1"/>
  <c r="L69" i="1"/>
  <c r="K85" i="1"/>
  <c r="L85" i="1"/>
  <c r="K101" i="1"/>
  <c r="L101" i="1"/>
  <c r="K32" i="1"/>
  <c r="L32" i="1"/>
  <c r="K52" i="1"/>
  <c r="L52" i="1"/>
  <c r="K68" i="1"/>
  <c r="L68" i="1"/>
  <c r="K84" i="1"/>
  <c r="L84" i="1"/>
  <c r="K100" i="1"/>
  <c r="L100" i="1"/>
  <c r="K58" i="1"/>
  <c r="L58" i="1"/>
  <c r="K74" i="1"/>
  <c r="L74" i="1"/>
  <c r="K90" i="1"/>
  <c r="L90" i="1"/>
  <c r="L42" i="1"/>
  <c r="K23" i="1"/>
  <c r="L23" i="1"/>
  <c r="K27" i="1"/>
  <c r="L27" i="1"/>
  <c r="K25" i="1"/>
  <c r="L25" i="1"/>
  <c r="K20" i="1"/>
  <c r="L20" i="1"/>
  <c r="K24" i="1"/>
  <c r="L24" i="1"/>
  <c r="K21" i="1"/>
  <c r="L21" i="1"/>
  <c r="K19" i="1"/>
  <c r="L19" i="1"/>
  <c r="K28" i="1"/>
  <c r="L28" i="1"/>
  <c r="K18" i="1"/>
  <c r="L18" i="1"/>
  <c r="K7" i="1"/>
  <c r="L7" i="1"/>
  <c r="K16" i="1"/>
  <c r="L16" i="1"/>
  <c r="K11" i="1"/>
  <c r="L11" i="1"/>
  <c r="K9" i="1"/>
  <c r="L9" i="1"/>
  <c r="K6" i="1"/>
  <c r="L6" i="1"/>
  <c r="K15" i="1"/>
  <c r="L15" i="1"/>
  <c r="K13" i="1"/>
  <c r="L13" i="1"/>
  <c r="K8" i="1"/>
  <c r="L8" i="1"/>
  <c r="K10" i="1"/>
  <c r="L10" i="1"/>
  <c r="K14" i="1"/>
  <c r="L14" i="1"/>
  <c r="K17" i="1"/>
  <c r="L17" i="1"/>
  <c r="K12" i="1"/>
  <c r="L12" i="1"/>
  <c r="K22" i="1"/>
  <c r="K38" i="1"/>
  <c r="K26" i="1"/>
  <c r="K42" i="1"/>
  <c r="I23" i="1"/>
  <c r="J23" i="1"/>
  <c r="I71" i="1"/>
  <c r="J71" i="1"/>
  <c r="I21" i="1"/>
  <c r="J21" i="1"/>
  <c r="I85" i="1"/>
  <c r="J85" i="1"/>
  <c r="I32" i="1"/>
  <c r="J32" i="1"/>
  <c r="I68" i="1"/>
  <c r="J68" i="1"/>
  <c r="I58" i="1"/>
  <c r="J58" i="1"/>
  <c r="I11" i="1"/>
  <c r="J11" i="1"/>
  <c r="I27" i="1"/>
  <c r="J27" i="1"/>
  <c r="I43" i="1"/>
  <c r="J43" i="1"/>
  <c r="I59" i="1"/>
  <c r="J59" i="1"/>
  <c r="I75" i="1"/>
  <c r="J75" i="1"/>
  <c r="I91" i="1"/>
  <c r="J91" i="1"/>
  <c r="I9" i="1"/>
  <c r="J9" i="1"/>
  <c r="I25" i="1"/>
  <c r="J25" i="1"/>
  <c r="I41" i="1"/>
  <c r="J41" i="1"/>
  <c r="I57" i="1"/>
  <c r="J57" i="1"/>
  <c r="I73" i="1"/>
  <c r="J73" i="1"/>
  <c r="I89" i="1"/>
  <c r="J89" i="1"/>
  <c r="I20" i="1"/>
  <c r="J20" i="1"/>
  <c r="I36" i="1"/>
  <c r="J36" i="1"/>
  <c r="I56" i="1"/>
  <c r="J56" i="1"/>
  <c r="I72" i="1"/>
  <c r="J72" i="1"/>
  <c r="J88" i="1"/>
  <c r="I88" i="1"/>
  <c r="I46" i="1"/>
  <c r="J46" i="1"/>
  <c r="I62" i="1"/>
  <c r="J62" i="1"/>
  <c r="I78" i="1"/>
  <c r="J78" i="1"/>
  <c r="I94" i="1"/>
  <c r="J94" i="1"/>
  <c r="I6" i="1"/>
  <c r="J6" i="1"/>
  <c r="I26" i="1"/>
  <c r="J26" i="1"/>
  <c r="I42" i="1"/>
  <c r="J42" i="1"/>
  <c r="I39" i="1"/>
  <c r="J39" i="1"/>
  <c r="I87" i="1"/>
  <c r="J87" i="1"/>
  <c r="I37" i="1"/>
  <c r="J37" i="1"/>
  <c r="I69" i="1"/>
  <c r="J69" i="1"/>
  <c r="I16" i="1"/>
  <c r="J16" i="1"/>
  <c r="J84" i="1"/>
  <c r="I84" i="1"/>
  <c r="I90" i="1"/>
  <c r="J90" i="1"/>
  <c r="I38" i="1"/>
  <c r="J38" i="1"/>
  <c r="I15" i="1"/>
  <c r="J15" i="1"/>
  <c r="I31" i="1"/>
  <c r="J31" i="1"/>
  <c r="I47" i="1"/>
  <c r="J47" i="1"/>
  <c r="I63" i="1"/>
  <c r="J63" i="1"/>
  <c r="I79" i="1"/>
  <c r="J79" i="1"/>
  <c r="I95" i="1"/>
  <c r="J95" i="1"/>
  <c r="I13" i="1"/>
  <c r="J13" i="1"/>
  <c r="I29" i="1"/>
  <c r="J29" i="1"/>
  <c r="I45" i="1"/>
  <c r="J45" i="1"/>
  <c r="I61" i="1"/>
  <c r="J61" i="1"/>
  <c r="I77" i="1"/>
  <c r="J77" i="1"/>
  <c r="I93" i="1"/>
  <c r="J93" i="1"/>
  <c r="I8" i="1"/>
  <c r="J8" i="1"/>
  <c r="I24" i="1"/>
  <c r="J24" i="1"/>
  <c r="I40" i="1"/>
  <c r="J40" i="1"/>
  <c r="I60" i="1"/>
  <c r="J60" i="1"/>
  <c r="J76" i="1"/>
  <c r="I76" i="1"/>
  <c r="J92" i="1"/>
  <c r="I92" i="1"/>
  <c r="I50" i="1"/>
  <c r="J50" i="1"/>
  <c r="I66" i="1"/>
  <c r="J66" i="1"/>
  <c r="I82" i="1"/>
  <c r="J82" i="1"/>
  <c r="I98" i="1"/>
  <c r="J98" i="1"/>
  <c r="I10" i="1"/>
  <c r="J10" i="1"/>
  <c r="I14" i="1"/>
  <c r="J14" i="1"/>
  <c r="I30" i="1"/>
  <c r="J30" i="1"/>
  <c r="I7" i="1"/>
  <c r="J7" i="1"/>
  <c r="I55" i="1"/>
  <c r="J55" i="1"/>
  <c r="I53" i="1"/>
  <c r="J53" i="1"/>
  <c r="I101" i="1"/>
  <c r="J101" i="1"/>
  <c r="I52" i="1"/>
  <c r="J52" i="1"/>
  <c r="J100" i="1"/>
  <c r="I100" i="1"/>
  <c r="I74" i="1"/>
  <c r="J74" i="1"/>
  <c r="I22" i="1"/>
  <c r="J22" i="1"/>
  <c r="I19" i="1"/>
  <c r="J19" i="1"/>
  <c r="I35" i="1"/>
  <c r="J35" i="1"/>
  <c r="I51" i="1"/>
  <c r="J51" i="1"/>
  <c r="I67" i="1"/>
  <c r="J67" i="1"/>
  <c r="I83" i="1"/>
  <c r="J83" i="1"/>
  <c r="I99" i="1"/>
  <c r="J99" i="1"/>
  <c r="I17" i="1"/>
  <c r="J17" i="1"/>
  <c r="I33" i="1"/>
  <c r="J33" i="1"/>
  <c r="I49" i="1"/>
  <c r="J49" i="1"/>
  <c r="I65" i="1"/>
  <c r="J65" i="1"/>
  <c r="I81" i="1"/>
  <c r="J81" i="1"/>
  <c r="I97" i="1"/>
  <c r="J97" i="1"/>
  <c r="I12" i="1"/>
  <c r="J12" i="1"/>
  <c r="I28" i="1"/>
  <c r="J28" i="1"/>
  <c r="I48" i="1"/>
  <c r="J48" i="1"/>
  <c r="I64" i="1"/>
  <c r="J64" i="1"/>
  <c r="J80" i="1"/>
  <c r="I80" i="1"/>
  <c r="J96" i="1"/>
  <c r="I96" i="1"/>
  <c r="I54" i="1"/>
  <c r="J54" i="1"/>
  <c r="I70" i="1"/>
  <c r="J70" i="1"/>
  <c r="I86" i="1"/>
  <c r="J86" i="1"/>
  <c r="I18" i="1"/>
  <c r="J18" i="1"/>
  <c r="I34" i="1"/>
  <c r="J34" i="1"/>
  <c r="H5" i="1"/>
  <c r="L5" i="1" l="1"/>
  <c r="L102" i="1" s="1"/>
  <c r="G106" i="1" s="1"/>
  <c r="J5" i="1"/>
  <c r="J102" i="1" s="1"/>
  <c r="G104" i="1" s="1"/>
  <c r="K5" i="1"/>
  <c r="K102" i="1" s="1"/>
  <c r="G105" i="1" s="1"/>
  <c r="I5" i="1"/>
  <c r="I102" i="1" s="1"/>
  <c r="G103" i="1" s="1"/>
  <c r="H102" i="1"/>
</calcChain>
</file>

<file path=xl/sharedStrings.xml><?xml version="1.0" encoding="utf-8"?>
<sst xmlns="http://schemas.openxmlformats.org/spreadsheetml/2006/main" count="522" uniqueCount="204">
  <si>
    <t>PŘ</t>
  </si>
  <si>
    <t>staničení</t>
  </si>
  <si>
    <t>(km)</t>
  </si>
  <si>
    <t>(m)</t>
  </si>
  <si>
    <t>(č.)</t>
  </si>
  <si>
    <t>Vzdál.</t>
  </si>
  <si>
    <t>x</t>
  </si>
  <si>
    <r>
      <t>(m</t>
    </r>
    <r>
      <rPr>
        <vertAlign val="superscript"/>
        <sz val="8"/>
        <color theme="1"/>
        <rFont val="Calibri"/>
        <family val="2"/>
        <charset val="238"/>
        <scheme val="minor"/>
      </rPr>
      <t>2</t>
    </r>
    <r>
      <rPr>
        <sz val="8"/>
        <color theme="1"/>
        <rFont val="Calibri"/>
        <family val="2"/>
        <charset val="238"/>
        <scheme val="minor"/>
      </rPr>
      <t>)</t>
    </r>
  </si>
  <si>
    <t>délka</t>
  </si>
  <si>
    <t>Sz</t>
  </si>
  <si>
    <t>popis</t>
  </si>
  <si>
    <t>1. zákl.</t>
  </si>
  <si>
    <t>2. zákl.</t>
  </si>
  <si>
    <t>plocha</t>
  </si>
  <si>
    <t xml:space="preserve">Celkem:       </t>
  </si>
  <si>
    <t>DN</t>
  </si>
  <si>
    <t>mat.</t>
  </si>
  <si>
    <t>délka (m)</t>
  </si>
  <si>
    <t>čelo vtok</t>
  </si>
  <si>
    <t>dlažba vtok</t>
  </si>
  <si>
    <t>čelo výtok</t>
  </si>
  <si>
    <t>dlažba výtok</t>
  </si>
  <si>
    <t>pozn.:</t>
  </si>
  <si>
    <t>(0,50/0,40)</t>
  </si>
  <si>
    <t>(m/m)</t>
  </si>
  <si>
    <t>rozměr</t>
  </si>
  <si>
    <r>
      <t>(m</t>
    </r>
    <r>
      <rPr>
        <vertAlign val="superscript"/>
        <sz val="8"/>
        <color theme="1"/>
        <rFont val="Calibri"/>
        <family val="2"/>
        <charset val="238"/>
        <scheme val="minor"/>
      </rPr>
      <t>3</t>
    </r>
    <r>
      <rPr>
        <sz val="8"/>
        <color theme="1"/>
        <rFont val="Calibri"/>
        <family val="2"/>
        <charset val="238"/>
        <scheme val="minor"/>
      </rPr>
      <t>)</t>
    </r>
  </si>
  <si>
    <t>vlevo</t>
  </si>
  <si>
    <t>Tab. 1</t>
  </si>
  <si>
    <t>Tab. 2</t>
  </si>
  <si>
    <t>Tab. 7</t>
  </si>
  <si>
    <t>Tab. 6</t>
  </si>
  <si>
    <t>Provozní zpevnění:</t>
  </si>
  <si>
    <t>Konstrukční vrstvy vozovky</t>
  </si>
  <si>
    <t>Zemní práce</t>
  </si>
  <si>
    <r>
      <t>Celkem (m</t>
    </r>
    <r>
      <rPr>
        <b/>
        <vertAlign val="superscript"/>
        <sz val="14"/>
        <rFont val="Calibri"/>
        <family val="2"/>
        <charset val="238"/>
        <scheme val="minor"/>
      </rPr>
      <t>2</t>
    </r>
    <r>
      <rPr>
        <b/>
        <sz val="14"/>
        <rFont val="Calibri"/>
        <family val="2"/>
        <charset val="238"/>
        <scheme val="minor"/>
      </rPr>
      <t xml:space="preserve">):                     </t>
    </r>
  </si>
  <si>
    <t>Trubní propustky</t>
  </si>
  <si>
    <t>Odtokové příkopy</t>
  </si>
  <si>
    <t>Hospodářské sjezdy</t>
  </si>
  <si>
    <t xml:space="preserve">Celkem (0,50/0,40):    </t>
  </si>
  <si>
    <t>rovnoběž.</t>
  </si>
  <si>
    <t>lomené</t>
  </si>
  <si>
    <t>+ zajištění výtoku záhozem z LK (3 m)</t>
  </si>
  <si>
    <t>Tab. 5</t>
  </si>
  <si>
    <t>75=KT16</t>
  </si>
  <si>
    <t>50 ACO 11</t>
  </si>
  <si>
    <t>Tab. 4</t>
  </si>
  <si>
    <t>Trhání pařezů</t>
  </si>
  <si>
    <t>do 50 cm</t>
  </si>
  <si>
    <t>do 30 cm</t>
  </si>
  <si>
    <t>ks</t>
  </si>
  <si>
    <t>4=TK1</t>
  </si>
  <si>
    <t>5=KK1</t>
  </si>
  <si>
    <t>9=KT1</t>
  </si>
  <si>
    <t>18=TK3</t>
  </si>
  <si>
    <t>20=KK3</t>
  </si>
  <si>
    <t>22=KT3</t>
  </si>
  <si>
    <t>27=KK4</t>
  </si>
  <si>
    <t>29=KT4</t>
  </si>
  <si>
    <t>31=TK5</t>
  </si>
  <si>
    <t>33=KK5</t>
  </si>
  <si>
    <t>35=KT5</t>
  </si>
  <si>
    <t>36=TK6</t>
  </si>
  <si>
    <t>37=KK6</t>
  </si>
  <si>
    <t>39=TK7</t>
  </si>
  <si>
    <t>41=KK7</t>
  </si>
  <si>
    <t>43=KT7</t>
  </si>
  <si>
    <t>48=TK11</t>
  </si>
  <si>
    <t>49=KK11</t>
  </si>
  <si>
    <t>50=KT11</t>
  </si>
  <si>
    <t>52=KT12</t>
  </si>
  <si>
    <t>53=TK13</t>
  </si>
  <si>
    <t>54=KK13</t>
  </si>
  <si>
    <t>55=KT13</t>
  </si>
  <si>
    <t>59=TK14</t>
  </si>
  <si>
    <t>61=KK14</t>
  </si>
  <si>
    <t>63=KT14</t>
  </si>
  <si>
    <t>65=TK15</t>
  </si>
  <si>
    <t>67=KK15</t>
  </si>
  <si>
    <t>69=KT15</t>
  </si>
  <si>
    <t>71=TK16</t>
  </si>
  <si>
    <t>73=KK16</t>
  </si>
  <si>
    <t>77=KK17</t>
  </si>
  <si>
    <t>78=KT17</t>
  </si>
  <si>
    <t>80=TK18</t>
  </si>
  <si>
    <t>83=KK18</t>
  </si>
  <si>
    <t>85=KT18</t>
  </si>
  <si>
    <t>89=TK19</t>
  </si>
  <si>
    <t>91=KK19</t>
  </si>
  <si>
    <t>93=KT19</t>
  </si>
  <si>
    <t>95=TK20</t>
  </si>
  <si>
    <t>96=KK20</t>
  </si>
  <si>
    <t>97=KT20</t>
  </si>
  <si>
    <t>vlevo zpět</t>
  </si>
  <si>
    <t>Odh 100 + Úph + 300 HDK 32-63</t>
  </si>
  <si>
    <t>0,520 52</t>
  </si>
  <si>
    <t>0,041 26</t>
  </si>
  <si>
    <t>0,684 99</t>
  </si>
  <si>
    <t>vpravo zpět</t>
  </si>
  <si>
    <t>0,801 83</t>
  </si>
  <si>
    <t>vlevo vpřed (stávající ACO)</t>
  </si>
  <si>
    <t>celková délka</t>
  </si>
  <si>
    <t>šíře</t>
  </si>
  <si>
    <t>délka náběhů</t>
  </si>
  <si>
    <t>Celkem:</t>
  </si>
  <si>
    <t>0,0 - 11,48</t>
  </si>
  <si>
    <t>0,0 - 6,25</t>
  </si>
  <si>
    <t>0,0 - 12,81</t>
  </si>
  <si>
    <t>nový kolmý TP 1 - km 0,138 52</t>
  </si>
  <si>
    <t>rovnoběžné</t>
  </si>
  <si>
    <t>stávající kolmý TP 2 - km 0,240 52</t>
  </si>
  <si>
    <t>překladový</t>
  </si>
  <si>
    <t>- vybourat</t>
  </si>
  <si>
    <t>nový kolmý TP 2 - km 0,240 52</t>
  </si>
  <si>
    <t>stávající šikmý TP 3 - km 0,341 30</t>
  </si>
  <si>
    <t>- bez úprav</t>
  </si>
  <si>
    <t>rámový</t>
  </si>
  <si>
    <t>nový kolmý TP 4 - km 0,523 84</t>
  </si>
  <si>
    <t>0,10 HDK</t>
  </si>
  <si>
    <t>80 ACP 16</t>
  </si>
  <si>
    <t>PA 0,7</t>
  </si>
  <si>
    <t>rozrytí</t>
  </si>
  <si>
    <t>Kra ŠD</t>
  </si>
  <si>
    <t>ometení + omytí</t>
  </si>
  <si>
    <t>Krajnice ze ŠD</t>
  </si>
  <si>
    <t>Asfaltový beton podkladní tl. 80 mm</t>
  </si>
  <si>
    <t>Asfaltový beton obrusný tl. 50 mm</t>
  </si>
  <si>
    <t>Obnova příkopu</t>
  </si>
  <si>
    <t>Tab. 8</t>
  </si>
  <si>
    <t>do 70 cm</t>
  </si>
  <si>
    <t>do 90 cm</t>
  </si>
  <si>
    <t>ODK podkladu</t>
  </si>
  <si>
    <t>HDK 300</t>
  </si>
  <si>
    <t>ŠD 150</t>
  </si>
  <si>
    <t>Doplnění podkladu ŠD tl. 150 mm</t>
  </si>
  <si>
    <t>Doplnění podkladu HDK tl. 300 mm</t>
  </si>
  <si>
    <t>Doplnění podkladu HDK 0,10 m3/m2</t>
  </si>
  <si>
    <t>Ometení + omytí</t>
  </si>
  <si>
    <t xml:space="preserve">Rozrytí </t>
  </si>
  <si>
    <t>Odkopávka podkladu hl. 450 mm</t>
  </si>
  <si>
    <r>
      <t>(m</t>
    </r>
    <r>
      <rPr>
        <b/>
        <vertAlign val="superscript"/>
        <sz val="11"/>
        <color theme="1"/>
        <rFont val="Calibri"/>
        <family val="2"/>
        <charset val="238"/>
        <scheme val="minor"/>
      </rPr>
      <t>2</t>
    </r>
    <r>
      <rPr>
        <b/>
        <sz val="11"/>
        <color theme="1"/>
        <rFont val="Calibri"/>
        <family val="2"/>
        <charset val="238"/>
        <scheme val="minor"/>
      </rPr>
      <t>)</t>
    </r>
  </si>
  <si>
    <r>
      <t>(m</t>
    </r>
    <r>
      <rPr>
        <b/>
        <vertAlign val="superscript"/>
        <sz val="11"/>
        <color theme="1"/>
        <rFont val="Calibri"/>
        <family val="2"/>
        <charset val="238"/>
        <scheme val="minor"/>
      </rPr>
      <t>3</t>
    </r>
    <r>
      <rPr>
        <b/>
        <sz val="11"/>
        <color theme="1"/>
        <rFont val="Calibri"/>
        <family val="2"/>
        <charset val="238"/>
        <scheme val="minor"/>
      </rPr>
      <t>)</t>
    </r>
  </si>
  <si>
    <t>PA 1,5</t>
  </si>
  <si>
    <t>ON Kra</t>
  </si>
  <si>
    <t>Odstranění nánosu na krajnici</t>
  </si>
  <si>
    <t>300 HDK 63-125</t>
  </si>
  <si>
    <t>150 ŠD 0-63</t>
  </si>
  <si>
    <t>100 ŠD 0-32</t>
  </si>
  <si>
    <t>1)</t>
  </si>
  <si>
    <t>2)</t>
  </si>
  <si>
    <t>Úprava povrchu:</t>
  </si>
  <si>
    <t>1) Úph + 150 ŠD</t>
  </si>
  <si>
    <t>2) Odh 100 + Úph + 300 HDK</t>
  </si>
  <si>
    <t>Odhumusování v tl. 100 mm:</t>
  </si>
  <si>
    <t>Úprava pláně hutněná:</t>
  </si>
  <si>
    <t>Kryt ze ŠD v tl. vrstvy 150 mm:</t>
  </si>
  <si>
    <t>Kryt z HDK v tl. vrstvy 300 mm:</t>
  </si>
  <si>
    <t>vpravo</t>
  </si>
  <si>
    <t>ODK</t>
  </si>
  <si>
    <t>Odh 100</t>
  </si>
  <si>
    <t>Úph</t>
  </si>
  <si>
    <t>25=TK4</t>
  </si>
  <si>
    <t>Odhumusování v tl. 100 mm</t>
  </si>
  <si>
    <t>Odkopávky</t>
  </si>
  <si>
    <t>Svahování zářezů</t>
  </si>
  <si>
    <t>Úprava pláně hutněná</t>
  </si>
  <si>
    <t>Podklad z HDK 63-125 tl. 300 mm</t>
  </si>
  <si>
    <t>Podklad ze ŠD 0-63 tl. 150 mm</t>
  </si>
  <si>
    <t>Kryt ze ŠD 0-32 tl. 100 mm</t>
  </si>
  <si>
    <t>ometení + omytí + ACP 16 80 mm + ACO 11 50 mm + 2 x postřik z asfaltu</t>
  </si>
  <si>
    <t>0,856 75</t>
  </si>
  <si>
    <t>0,861 20</t>
  </si>
  <si>
    <t>příkop na vtoku TP4</t>
  </si>
  <si>
    <t>Svodnice vody</t>
  </si>
  <si>
    <t>zemní svodnice vody ve sjezdu vlevo</t>
  </si>
  <si>
    <t>Tab. 9</t>
  </si>
  <si>
    <t>100 ACP 16</t>
  </si>
  <si>
    <t>Postřik z asfaltu  infiltrační 1,5 kg/m2</t>
  </si>
  <si>
    <t>Postřik z asfaltu spojovací 0,70 kg/m2</t>
  </si>
  <si>
    <t>Asfaltový beton podkladní tl. 100 mm</t>
  </si>
  <si>
    <t>ŽB</t>
  </si>
  <si>
    <t>Napojení</t>
  </si>
  <si>
    <t>Tab. 10</t>
  </si>
  <si>
    <t>Tab. 11</t>
  </si>
  <si>
    <t>NSh</t>
  </si>
  <si>
    <t>Sn</t>
  </si>
  <si>
    <t>LK</t>
  </si>
  <si>
    <t>Násyp paty</t>
  </si>
  <si>
    <t>Násyp hutněný</t>
  </si>
  <si>
    <t>Svahování násypů</t>
  </si>
  <si>
    <t>X</t>
  </si>
  <si>
    <t>Y</t>
  </si>
  <si>
    <t>Opěrná zeď z gabionů - zemní práce</t>
  </si>
  <si>
    <t>Gabionová zeď</t>
  </si>
  <si>
    <t>polštář ze ŠD 0-63</t>
  </si>
  <si>
    <t>Násyp paty zdi</t>
  </si>
  <si>
    <t>Tab. 3</t>
  </si>
  <si>
    <t>ometení + omytí + ACP 100 mm + ACO 11 50 mm + 2 x postřik z asfaltu</t>
  </si>
  <si>
    <t>Lesní sklady</t>
  </si>
  <si>
    <t>Napojení na stávající LC - rovně</t>
  </si>
  <si>
    <t>+ zajištění výtoku záhozem z LK (3 m), nátokový příkop (0,5/0,4) v délce 10,0 m</t>
  </si>
  <si>
    <t>Vzdálenost</t>
  </si>
  <si>
    <t>C E L K E M:</t>
  </si>
  <si>
    <t>Rovnanina z LK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</si>
</sst>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"/>
    <numFmt numFmtId="165" formatCode="0.0"/>
  </numFmts>
  <fonts count="2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vertAlign val="superscript"/>
      <sz val="8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Arial CE"/>
      <family val="2"/>
      <charset val="238"/>
    </font>
    <font>
      <b/>
      <sz val="10"/>
      <name val="Arial CE"/>
      <family val="2"/>
      <charset val="238"/>
    </font>
    <font>
      <sz val="1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vertAlign val="superscript"/>
      <sz val="14"/>
      <name val="Calibri"/>
      <family val="2"/>
      <charset val="238"/>
      <scheme val="minor"/>
    </font>
    <font>
      <b/>
      <vertAlign val="superscript"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20"/>
      <color theme="1"/>
      <name val="Calibri"/>
      <family val="2"/>
      <charset val="238"/>
      <scheme val="minor"/>
    </font>
    <font>
      <sz val="26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sz val="22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77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ck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n">
        <color auto="1"/>
      </left>
      <right/>
      <top/>
      <bottom/>
      <diagonal/>
    </border>
    <border>
      <left style="thick">
        <color auto="1"/>
      </left>
      <right style="thick">
        <color auto="1"/>
      </right>
      <top style="double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double">
        <color auto="1"/>
      </top>
      <bottom style="thick">
        <color auto="1"/>
      </bottom>
      <diagonal/>
    </border>
    <border>
      <left/>
      <right style="thin">
        <color auto="1"/>
      </right>
      <top style="double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double">
        <color auto="1"/>
      </top>
      <bottom style="thick">
        <color auto="1"/>
      </bottom>
      <diagonal/>
    </border>
    <border>
      <left style="thick">
        <color auto="1"/>
      </left>
      <right/>
      <top style="double">
        <color auto="1"/>
      </top>
      <bottom style="thick">
        <color auto="1"/>
      </bottom>
      <diagonal/>
    </border>
    <border>
      <left/>
      <right/>
      <top style="double">
        <color auto="1"/>
      </top>
      <bottom style="thick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/>
      <bottom/>
      <diagonal/>
    </border>
    <border>
      <left/>
      <right style="thick">
        <color auto="1"/>
      </right>
      <top style="double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/>
      <right/>
      <top/>
      <bottom style="thick">
        <color auto="1"/>
      </bottom>
      <diagonal/>
    </border>
    <border>
      <left/>
      <right/>
      <top/>
      <bottom style="medium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thin">
        <color auto="1"/>
      </right>
      <top style="thick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ck">
        <color auto="1"/>
      </left>
      <right/>
      <top style="medium">
        <color auto="1"/>
      </top>
      <bottom/>
      <diagonal/>
    </border>
    <border>
      <left style="thick">
        <color auto="1"/>
      </left>
      <right style="thick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ck">
        <color auto="1"/>
      </left>
      <right/>
      <top/>
      <bottom style="medium">
        <color auto="1"/>
      </bottom>
      <diagonal/>
    </border>
    <border>
      <left style="thick">
        <color auto="1"/>
      </left>
      <right style="thick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thin">
        <color auto="1"/>
      </top>
      <bottom/>
      <diagonal/>
    </border>
    <border>
      <left style="thick">
        <color auto="1"/>
      </left>
      <right/>
      <top style="thick">
        <color auto="1"/>
      </top>
      <bottom style="double">
        <color auto="1"/>
      </bottom>
      <diagonal/>
    </border>
    <border>
      <left/>
      <right/>
      <top style="thick">
        <color auto="1"/>
      </top>
      <bottom style="double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/>
      <bottom/>
      <diagonal/>
    </border>
    <border>
      <left style="medium">
        <color auto="1"/>
      </left>
      <right style="thick">
        <color auto="1"/>
      </right>
      <top style="double">
        <color auto="1"/>
      </top>
      <bottom style="thick">
        <color auto="1"/>
      </bottom>
      <diagonal/>
    </border>
  </borders>
  <cellStyleXfs count="2">
    <xf numFmtId="0" fontId="0" fillId="0" borderId="0"/>
    <xf numFmtId="0" fontId="7" fillId="0" borderId="0"/>
  </cellStyleXfs>
  <cellXfs count="200">
    <xf numFmtId="0" fontId="0" fillId="0" borderId="0" xfId="0"/>
    <xf numFmtId="2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2" fontId="4" fillId="0" borderId="2" xfId="0" applyNumberFormat="1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2" fontId="4" fillId="0" borderId="4" xfId="0" applyNumberFormat="1" applyFont="1" applyBorder="1" applyAlignment="1">
      <alignment horizontal="center"/>
    </xf>
    <xf numFmtId="164" fontId="4" fillId="0" borderId="5" xfId="0" applyNumberFormat="1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0" xfId="0" applyBorder="1" applyAlignment="1">
      <alignment horizontal="center"/>
    </xf>
    <xf numFmtId="0" fontId="9" fillId="0" borderId="33" xfId="1" applyFont="1" applyBorder="1" applyAlignment="1">
      <alignment horizontal="center"/>
    </xf>
    <xf numFmtId="0" fontId="9" fillId="0" borderId="31" xfId="1" applyFont="1" applyBorder="1" applyAlignment="1">
      <alignment horizontal="center"/>
    </xf>
    <xf numFmtId="0" fontId="9" fillId="0" borderId="35" xfId="1" applyFont="1" applyBorder="1" applyAlignment="1">
      <alignment horizontal="center"/>
    </xf>
    <xf numFmtId="0" fontId="9" fillId="0" borderId="32" xfId="1" applyFont="1" applyBorder="1" applyAlignment="1">
      <alignment horizontal="center"/>
    </xf>
    <xf numFmtId="0" fontId="6" fillId="0" borderId="27" xfId="1" applyFont="1" applyBorder="1" applyAlignment="1">
      <alignment horizontal="center"/>
    </xf>
    <xf numFmtId="0" fontId="6" fillId="0" borderId="34" xfId="1" applyFont="1" applyBorder="1" applyAlignment="1">
      <alignment horizontal="center"/>
    </xf>
    <xf numFmtId="0" fontId="6" fillId="0" borderId="28" xfId="1" applyFont="1" applyBorder="1" applyAlignment="1">
      <alignment horizontal="center"/>
    </xf>
    <xf numFmtId="0" fontId="8" fillId="0" borderId="0" xfId="1" applyFont="1"/>
    <xf numFmtId="0" fontId="7" fillId="0" borderId="0" xfId="1"/>
    <xf numFmtId="0" fontId="0" fillId="0" borderId="5" xfId="0" applyBorder="1" applyAlignment="1">
      <alignment horizontal="center"/>
    </xf>
    <xf numFmtId="165" fontId="0" fillId="0" borderId="4" xfId="0" applyNumberFormat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165" fontId="0" fillId="0" borderId="18" xfId="0" applyNumberFormat="1" applyBorder="1" applyAlignment="1">
      <alignment horizontal="center"/>
    </xf>
    <xf numFmtId="0" fontId="4" fillId="0" borderId="38" xfId="0" applyFont="1" applyBorder="1" applyAlignment="1">
      <alignment horizontal="center"/>
    </xf>
    <xf numFmtId="2" fontId="4" fillId="0" borderId="38" xfId="0" applyNumberFormat="1" applyFont="1" applyBorder="1" applyAlignment="1">
      <alignment horizontal="center"/>
    </xf>
    <xf numFmtId="0" fontId="1" fillId="0" borderId="7" xfId="0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12" fillId="0" borderId="0" xfId="0" applyFont="1" applyAlignment="1">
      <alignment horizontal="center" vertical="center"/>
    </xf>
    <xf numFmtId="2" fontId="11" fillId="0" borderId="19" xfId="0" applyNumberFormat="1" applyFont="1" applyBorder="1" applyAlignment="1">
      <alignment horizontal="center" vertical="center" textRotation="90"/>
    </xf>
    <xf numFmtId="0" fontId="6" fillId="0" borderId="0" xfId="0" applyFont="1"/>
    <xf numFmtId="0" fontId="13" fillId="0" borderId="0" xfId="0" applyFont="1"/>
    <xf numFmtId="2" fontId="12" fillId="0" borderId="0" xfId="0" applyNumberFormat="1" applyFont="1"/>
    <xf numFmtId="0" fontId="14" fillId="0" borderId="0" xfId="0" applyFont="1" applyAlignment="1">
      <alignment horizontal="center" vertical="center"/>
    </xf>
    <xf numFmtId="2" fontId="11" fillId="0" borderId="19" xfId="0" applyNumberFormat="1" applyFont="1" applyBorder="1" applyAlignment="1">
      <alignment horizontal="center"/>
    </xf>
    <xf numFmtId="0" fontId="14" fillId="0" borderId="43" xfId="0" applyFont="1" applyBorder="1" applyAlignment="1">
      <alignment horizontal="center" vertical="center"/>
    </xf>
    <xf numFmtId="2" fontId="11" fillId="0" borderId="20" xfId="0" applyNumberFormat="1" applyFont="1" applyBorder="1" applyAlignment="1">
      <alignment horizontal="center" vertical="center" textRotation="90"/>
    </xf>
    <xf numFmtId="2" fontId="0" fillId="0" borderId="5" xfId="0" applyNumberFormat="1" applyBorder="1" applyAlignment="1">
      <alignment horizontal="center"/>
    </xf>
    <xf numFmtId="165" fontId="9" fillId="0" borderId="36" xfId="1" applyNumberFormat="1" applyFont="1" applyBorder="1" applyAlignment="1">
      <alignment horizontal="center"/>
    </xf>
    <xf numFmtId="2" fontId="11" fillId="0" borderId="22" xfId="0" applyNumberFormat="1" applyFont="1" applyBorder="1" applyAlignment="1">
      <alignment horizontal="center" vertical="center" textRotation="90"/>
    </xf>
    <xf numFmtId="0" fontId="0" fillId="0" borderId="0" xfId="0" applyAlignment="1">
      <alignment horizontal="center"/>
    </xf>
    <xf numFmtId="49" fontId="7" fillId="0" borderId="0" xfId="1" applyNumberFormat="1"/>
    <xf numFmtId="0" fontId="9" fillId="0" borderId="0" xfId="1" applyFont="1" applyAlignment="1">
      <alignment horizontal="center"/>
    </xf>
    <xf numFmtId="0" fontId="6" fillId="0" borderId="0" xfId="1" applyFont="1" applyAlignment="1">
      <alignment horizontal="center"/>
    </xf>
    <xf numFmtId="165" fontId="9" fillId="0" borderId="0" xfId="1" applyNumberFormat="1" applyFont="1" applyAlignment="1">
      <alignment horizontal="center"/>
    </xf>
    <xf numFmtId="164" fontId="0" fillId="0" borderId="5" xfId="0" applyNumberFormat="1" applyBorder="1" applyAlignment="1">
      <alignment horizontal="center"/>
    </xf>
    <xf numFmtId="2" fontId="11" fillId="0" borderId="21" xfId="0" applyNumberFormat="1" applyFont="1" applyBorder="1" applyAlignment="1">
      <alignment horizontal="center" vertical="center" textRotation="90"/>
    </xf>
    <xf numFmtId="0" fontId="4" fillId="0" borderId="18" xfId="0" applyFont="1" applyBorder="1" applyAlignment="1">
      <alignment horizontal="center"/>
    </xf>
    <xf numFmtId="0" fontId="2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165" fontId="11" fillId="0" borderId="22" xfId="0" applyNumberFormat="1" applyFont="1" applyBorder="1" applyAlignment="1">
      <alignment horizontal="center"/>
    </xf>
    <xf numFmtId="0" fontId="0" fillId="0" borderId="0" xfId="0" applyAlignment="1">
      <alignment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center"/>
    </xf>
    <xf numFmtId="165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0" fontId="1" fillId="0" borderId="0" xfId="0" applyFont="1"/>
    <xf numFmtId="2" fontId="11" fillId="0" borderId="0" xfId="0" applyNumberFormat="1" applyFont="1" applyAlignment="1">
      <alignment horizontal="center"/>
    </xf>
    <xf numFmtId="0" fontId="1" fillId="0" borderId="51" xfId="0" applyFont="1" applyBorder="1"/>
    <xf numFmtId="0" fontId="14" fillId="0" borderId="0" xfId="0" applyFont="1" applyAlignment="1">
      <alignment vertical="center"/>
    </xf>
    <xf numFmtId="49" fontId="7" fillId="0" borderId="0" xfId="1" applyNumberFormat="1" applyAlignment="1">
      <alignment horizontal="left"/>
    </xf>
    <xf numFmtId="0" fontId="3" fillId="0" borderId="55" xfId="0" applyFont="1" applyBorder="1" applyAlignment="1">
      <alignment horizontal="center"/>
    </xf>
    <xf numFmtId="0" fontId="3" fillId="0" borderId="56" xfId="0" applyFont="1" applyBorder="1" applyAlignment="1">
      <alignment horizontal="center"/>
    </xf>
    <xf numFmtId="0" fontId="3" fillId="0" borderId="57" xfId="0" applyFont="1" applyBorder="1" applyAlignment="1">
      <alignment horizontal="center"/>
    </xf>
    <xf numFmtId="0" fontId="3" fillId="0" borderId="58" xfId="0" applyFont="1" applyBorder="1" applyAlignment="1">
      <alignment horizontal="center"/>
    </xf>
    <xf numFmtId="164" fontId="0" fillId="0" borderId="46" xfId="0" applyNumberFormat="1" applyBorder="1" applyAlignment="1">
      <alignment horizontal="center"/>
    </xf>
    <xf numFmtId="164" fontId="0" fillId="0" borderId="3" xfId="0" applyNumberFormat="1" applyBorder="1" applyAlignment="1">
      <alignment horizontal="center"/>
    </xf>
    <xf numFmtId="2" fontId="1" fillId="0" borderId="19" xfId="0" applyNumberFormat="1" applyFont="1" applyBorder="1" applyAlignment="1">
      <alignment horizontal="center"/>
    </xf>
    <xf numFmtId="164" fontId="0" fillId="0" borderId="59" xfId="0" applyNumberFormat="1" applyBorder="1" applyAlignment="1">
      <alignment horizontal="center"/>
    </xf>
    <xf numFmtId="164" fontId="0" fillId="0" borderId="63" xfId="0" applyNumberFormat="1" applyBorder="1" applyAlignment="1">
      <alignment horizontal="center"/>
    </xf>
    <xf numFmtId="0" fontId="8" fillId="0" borderId="68" xfId="1" applyFont="1" applyBorder="1"/>
    <xf numFmtId="0" fontId="8" fillId="0" borderId="30" xfId="1" applyFont="1" applyBorder="1"/>
    <xf numFmtId="0" fontId="0" fillId="0" borderId="3" xfId="0" applyBorder="1"/>
    <xf numFmtId="165" fontId="1" fillId="0" borderId="24" xfId="0" applyNumberFormat="1" applyFont="1" applyBorder="1" applyAlignment="1">
      <alignment horizontal="center"/>
    </xf>
    <xf numFmtId="0" fontId="0" fillId="0" borderId="50" xfId="0" applyBorder="1" applyAlignment="1">
      <alignment horizontal="center"/>
    </xf>
    <xf numFmtId="0" fontId="3" fillId="0" borderId="70" xfId="0" applyFont="1" applyBorder="1" applyAlignment="1">
      <alignment horizontal="center"/>
    </xf>
    <xf numFmtId="2" fontId="1" fillId="0" borderId="0" xfId="0" applyNumberFormat="1" applyFont="1"/>
    <xf numFmtId="0" fontId="1" fillId="0" borderId="8" xfId="0" applyFont="1" applyBorder="1" applyAlignment="1">
      <alignment horizontal="center" vertical="center" textRotation="90" wrapText="1"/>
    </xf>
    <xf numFmtId="0" fontId="1" fillId="0" borderId="9" xfId="0" applyFont="1" applyBorder="1" applyAlignment="1">
      <alignment horizontal="center" vertical="center" textRotation="90"/>
    </xf>
    <xf numFmtId="0" fontId="1" fillId="0" borderId="9" xfId="0" applyFont="1" applyBorder="1" applyAlignment="1">
      <alignment horizontal="center" vertical="center" textRotation="90" wrapText="1"/>
    </xf>
    <xf numFmtId="0" fontId="1" fillId="0" borderId="10" xfId="0" applyFont="1" applyBorder="1" applyAlignment="1">
      <alignment horizontal="center" vertical="center" textRotation="90" wrapText="1"/>
    </xf>
    <xf numFmtId="0" fontId="3" fillId="0" borderId="0" xfId="0" applyFont="1" applyAlignment="1">
      <alignment vertical="top"/>
    </xf>
    <xf numFmtId="2" fontId="0" fillId="0" borderId="0" xfId="0" applyNumberFormat="1"/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6" fillId="0" borderId="5" xfId="0" applyFont="1" applyBorder="1"/>
    <xf numFmtId="0" fontId="6" fillId="0" borderId="4" xfId="0" applyFont="1" applyBorder="1" applyAlignment="1">
      <alignment horizontal="center"/>
    </xf>
    <xf numFmtId="165" fontId="6" fillId="0" borderId="2" xfId="0" applyNumberFormat="1" applyFont="1" applyBorder="1" applyAlignment="1">
      <alignment horizontal="center"/>
    </xf>
    <xf numFmtId="164" fontId="6" fillId="0" borderId="5" xfId="0" applyNumberFormat="1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3" fillId="0" borderId="3" xfId="0" applyFont="1" applyBorder="1" applyAlignment="1">
      <alignment horizontal="center"/>
    </xf>
    <xf numFmtId="165" fontId="0" fillId="0" borderId="3" xfId="0" applyNumberFormat="1" applyBorder="1" applyAlignment="1">
      <alignment horizontal="center"/>
    </xf>
    <xf numFmtId="0" fontId="1" fillId="0" borderId="3" xfId="0" applyFont="1" applyBorder="1"/>
    <xf numFmtId="0" fontId="0" fillId="0" borderId="73" xfId="0" applyBorder="1" applyAlignment="1">
      <alignment horizontal="center"/>
    </xf>
    <xf numFmtId="0" fontId="3" fillId="0" borderId="74" xfId="0" applyFont="1" applyBorder="1" applyAlignment="1">
      <alignment horizontal="center"/>
    </xf>
    <xf numFmtId="165" fontId="0" fillId="0" borderId="75" xfId="0" applyNumberFormat="1" applyBorder="1" applyAlignment="1">
      <alignment horizontal="center"/>
    </xf>
    <xf numFmtId="165" fontId="1" fillId="0" borderId="76" xfId="0" applyNumberFormat="1" applyFont="1" applyBorder="1" applyAlignment="1">
      <alignment horizontal="center"/>
    </xf>
    <xf numFmtId="0" fontId="0" fillId="0" borderId="0" xfId="0" applyAlignment="1">
      <alignment horizontal="center" wrapText="1"/>
    </xf>
    <xf numFmtId="0" fontId="6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/>
    </xf>
    <xf numFmtId="2" fontId="12" fillId="0" borderId="0" xfId="0" applyNumberFormat="1" applyFont="1" applyAlignment="1">
      <alignment horizontal="center"/>
    </xf>
    <xf numFmtId="0" fontId="19" fillId="0" borderId="0" xfId="0" applyFont="1" applyAlignment="1">
      <alignment horizontal="center" vertical="center"/>
    </xf>
    <xf numFmtId="2" fontId="4" fillId="0" borderId="5" xfId="0" applyNumberFormat="1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3" fillId="0" borderId="12" xfId="0" applyFont="1" applyBorder="1" applyAlignment="1">
      <alignment horizontal="center" vertical="center"/>
    </xf>
    <xf numFmtId="2" fontId="11" fillId="0" borderId="39" xfId="0" applyNumberFormat="1" applyFont="1" applyBorder="1" applyAlignment="1">
      <alignment horizontal="center" vertical="center" textRotation="90"/>
    </xf>
    <xf numFmtId="0" fontId="1" fillId="0" borderId="10" xfId="0" applyFont="1" applyBorder="1" applyAlignment="1">
      <alignment horizontal="center" vertical="center" textRotation="90"/>
    </xf>
    <xf numFmtId="0" fontId="4" fillId="0" borderId="5" xfId="0" applyFont="1" applyBorder="1" applyAlignment="1">
      <alignment horizontal="center"/>
    </xf>
    <xf numFmtId="0" fontId="4" fillId="0" borderId="53" xfId="0" applyFont="1" applyBorder="1" applyAlignment="1">
      <alignment horizontal="center"/>
    </xf>
    <xf numFmtId="0" fontId="1" fillId="0" borderId="7" xfId="0" applyFont="1" applyBorder="1" applyAlignment="1">
      <alignment horizontal="center" vertical="center" textRotation="90"/>
    </xf>
    <xf numFmtId="0" fontId="21" fillId="0" borderId="12" xfId="0" applyFont="1" applyBorder="1" applyAlignment="1">
      <alignment horizontal="center" vertical="center"/>
    </xf>
    <xf numFmtId="0" fontId="22" fillId="0" borderId="5" xfId="0" applyFont="1" applyBorder="1" applyAlignment="1">
      <alignment horizontal="center"/>
    </xf>
    <xf numFmtId="2" fontId="22" fillId="0" borderId="5" xfId="0" applyNumberFormat="1" applyFont="1" applyBorder="1" applyAlignment="1">
      <alignment horizontal="center"/>
    </xf>
    <xf numFmtId="0" fontId="15" fillId="0" borderId="0" xfId="0" applyFont="1" applyAlignment="1">
      <alignment horizontal="right" vertical="center"/>
    </xf>
    <xf numFmtId="2" fontId="11" fillId="0" borderId="0" xfId="0" applyNumberFormat="1" applyFont="1" applyAlignment="1">
      <alignment horizontal="center" vertical="center" textRotation="90"/>
    </xf>
    <xf numFmtId="0" fontId="2" fillId="0" borderId="6" xfId="0" applyFont="1" applyBorder="1" applyAlignment="1">
      <alignment horizontal="center" vertical="center"/>
    </xf>
    <xf numFmtId="0" fontId="24" fillId="0" borderId="42" xfId="0" applyFont="1" applyBorder="1" applyAlignment="1">
      <alignment horizontal="center" vertical="center"/>
    </xf>
    <xf numFmtId="2" fontId="12" fillId="0" borderId="0" xfId="0" applyNumberFormat="1" applyFont="1" applyAlignment="1">
      <alignment horizontal="center"/>
    </xf>
    <xf numFmtId="0" fontId="20" fillId="0" borderId="42" xfId="0" applyFont="1" applyBorder="1" applyAlignment="1">
      <alignment horizontal="center" vertical="center"/>
    </xf>
    <xf numFmtId="0" fontId="15" fillId="0" borderId="23" xfId="0" applyFont="1" applyBorder="1" applyAlignment="1">
      <alignment horizontal="right" vertical="center"/>
    </xf>
    <xf numFmtId="0" fontId="15" fillId="0" borderId="24" xfId="0" applyFont="1" applyBorder="1" applyAlignment="1">
      <alignment horizontal="right" vertical="center"/>
    </xf>
    <xf numFmtId="0" fontId="23" fillId="0" borderId="51" xfId="0" applyFont="1" applyBorder="1" applyAlignment="1">
      <alignment horizontal="center" vertical="center" wrapText="1"/>
    </xf>
    <xf numFmtId="0" fontId="19" fillId="0" borderId="51" xfId="0" applyFont="1" applyBorder="1" applyAlignment="1">
      <alignment horizontal="center" vertical="center" wrapText="1"/>
    </xf>
    <xf numFmtId="0" fontId="19" fillId="0" borderId="42" xfId="0" applyFont="1" applyBorder="1" applyAlignment="1">
      <alignment horizontal="center" vertical="center"/>
    </xf>
    <xf numFmtId="0" fontId="6" fillId="0" borderId="66" xfId="1" applyFont="1" applyBorder="1" applyAlignment="1">
      <alignment horizontal="center"/>
    </xf>
    <xf numFmtId="0" fontId="6" fillId="0" borderId="67" xfId="1" applyFont="1" applyBorder="1" applyAlignment="1">
      <alignment horizontal="center"/>
    </xf>
    <xf numFmtId="49" fontId="7" fillId="0" borderId="0" xfId="1" applyNumberFormat="1" applyAlignment="1">
      <alignment horizontal="left"/>
    </xf>
    <xf numFmtId="0" fontId="10" fillId="2" borderId="26" xfId="1" applyFont="1" applyFill="1" applyBorder="1" applyAlignment="1">
      <alignment horizontal="center"/>
    </xf>
    <xf numFmtId="0" fontId="10" fillId="2" borderId="25" xfId="1" applyFont="1" applyFill="1" applyBorder="1" applyAlignment="1">
      <alignment horizontal="center"/>
    </xf>
    <xf numFmtId="0" fontId="10" fillId="2" borderId="29" xfId="1" applyFont="1" applyFill="1" applyBorder="1" applyAlignment="1">
      <alignment horizontal="center"/>
    </xf>
    <xf numFmtId="49" fontId="7" fillId="0" borderId="30" xfId="1" applyNumberFormat="1" applyBorder="1" applyAlignment="1">
      <alignment horizontal="left"/>
    </xf>
    <xf numFmtId="0" fontId="9" fillId="0" borderId="48" xfId="1" applyFont="1" applyBorder="1" applyAlignment="1">
      <alignment horizontal="center"/>
    </xf>
    <xf numFmtId="0" fontId="9" fillId="0" borderId="49" xfId="1" applyFont="1" applyBorder="1" applyAlignment="1">
      <alignment horizontal="center"/>
    </xf>
    <xf numFmtId="0" fontId="10" fillId="3" borderId="26" xfId="1" applyFont="1" applyFill="1" applyBorder="1" applyAlignment="1">
      <alignment horizontal="center"/>
    </xf>
    <xf numFmtId="0" fontId="10" fillId="3" borderId="25" xfId="1" applyFont="1" applyFill="1" applyBorder="1" applyAlignment="1">
      <alignment horizontal="center"/>
    </xf>
    <xf numFmtId="0" fontId="10" fillId="3" borderId="29" xfId="1" applyFont="1" applyFill="1" applyBorder="1" applyAlignment="1">
      <alignment horizontal="center"/>
    </xf>
    <xf numFmtId="0" fontId="19" fillId="0" borderId="0" xfId="0" applyFont="1" applyAlignment="1">
      <alignment horizontal="center" vertical="center"/>
    </xf>
    <xf numFmtId="49" fontId="7" fillId="0" borderId="69" xfId="1" applyNumberFormat="1" applyBorder="1" applyAlignment="1">
      <alignment horizontal="left"/>
    </xf>
    <xf numFmtId="0" fontId="0" fillId="0" borderId="7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" fillId="0" borderId="23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0" fillId="0" borderId="60" xfId="0" applyBorder="1" applyAlignment="1">
      <alignment horizontal="center" vertical="center"/>
    </xf>
    <xf numFmtId="0" fontId="0" fillId="0" borderId="64" xfId="0" applyBorder="1" applyAlignment="1">
      <alignment horizontal="center" vertical="center"/>
    </xf>
    <xf numFmtId="165" fontId="0" fillId="0" borderId="30" xfId="0" applyNumberFormat="1" applyBorder="1" applyAlignment="1">
      <alignment horizontal="center" vertical="center"/>
    </xf>
    <xf numFmtId="165" fontId="0" fillId="0" borderId="43" xfId="0" applyNumberFormat="1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65" fontId="0" fillId="0" borderId="51" xfId="0" applyNumberFormat="1" applyBorder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0" fontId="0" fillId="0" borderId="0" xfId="0" applyAlignment="1">
      <alignment horizontal="center" wrapText="1"/>
    </xf>
    <xf numFmtId="0" fontId="6" fillId="0" borderId="0" xfId="0" applyFont="1" applyAlignment="1">
      <alignment horizontal="center" vertical="center" wrapText="1"/>
    </xf>
    <xf numFmtId="0" fontId="1" fillId="0" borderId="23" xfId="0" applyFont="1" applyBorder="1" applyAlignment="1">
      <alignment horizontal="right"/>
    </xf>
    <xf numFmtId="0" fontId="1" fillId="0" borderId="24" xfId="0" applyFont="1" applyBorder="1" applyAlignment="1">
      <alignment horizontal="right"/>
    </xf>
    <xf numFmtId="0" fontId="1" fillId="0" borderId="39" xfId="0" applyFont="1" applyBorder="1" applyAlignment="1">
      <alignment horizontal="right"/>
    </xf>
    <xf numFmtId="0" fontId="0" fillId="0" borderId="71" xfId="0" applyBorder="1" applyAlignment="1">
      <alignment horizontal="left"/>
    </xf>
    <xf numFmtId="0" fontId="0" fillId="0" borderId="72" xfId="0" applyBorder="1" applyAlignment="1">
      <alignment horizontal="left"/>
    </xf>
    <xf numFmtId="0" fontId="0" fillId="0" borderId="46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165" fontId="0" fillId="0" borderId="62" xfId="0" applyNumberFormat="1" applyBorder="1" applyAlignment="1">
      <alignment horizontal="center" vertical="center"/>
    </xf>
    <xf numFmtId="165" fontId="0" fillId="0" borderId="34" xfId="0" applyNumberFormat="1" applyBorder="1" applyAlignment="1">
      <alignment horizontal="center" vertical="center"/>
    </xf>
    <xf numFmtId="2" fontId="0" fillId="0" borderId="60" xfId="0" applyNumberFormat="1" applyBorder="1" applyAlignment="1">
      <alignment horizontal="center" vertical="center"/>
    </xf>
    <xf numFmtId="2" fontId="0" fillId="0" borderId="64" xfId="0" applyNumberFormat="1" applyBorder="1" applyAlignment="1">
      <alignment horizontal="center" vertical="center"/>
    </xf>
    <xf numFmtId="165" fontId="0" fillId="0" borderId="4" xfId="0" applyNumberForma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2" fontId="0" fillId="0" borderId="5" xfId="0" applyNumberFormat="1" applyBorder="1" applyAlignment="1">
      <alignment horizontal="center" vertical="center"/>
    </xf>
    <xf numFmtId="165" fontId="0" fillId="0" borderId="61" xfId="0" applyNumberFormat="1" applyBorder="1" applyAlignment="1">
      <alignment horizontal="center" vertical="center"/>
    </xf>
    <xf numFmtId="165" fontId="0" fillId="0" borderId="65" xfId="0" applyNumberFormat="1" applyBorder="1" applyAlignment="1">
      <alignment horizontal="center" vertical="center"/>
    </xf>
    <xf numFmtId="165" fontId="0" fillId="0" borderId="47" xfId="0" applyNumberFormat="1" applyBorder="1" applyAlignment="1">
      <alignment horizontal="center" vertical="center"/>
    </xf>
    <xf numFmtId="165" fontId="0" fillId="0" borderId="41" xfId="0" applyNumberFormat="1" applyBorder="1" applyAlignment="1">
      <alignment horizontal="center" vertical="center"/>
    </xf>
    <xf numFmtId="2" fontId="0" fillId="0" borderId="40" xfId="0" applyNumberFormat="1" applyBorder="1" applyAlignment="1">
      <alignment horizontal="center" vertical="center"/>
    </xf>
    <xf numFmtId="0" fontId="0" fillId="0" borderId="0" xfId="0" applyAlignment="1">
      <alignment horizontal="left"/>
    </xf>
    <xf numFmtId="0" fontId="1" fillId="0" borderId="0" xfId="0" applyFont="1" applyAlignment="1">
      <alignment horizontal="left" wrapText="1"/>
    </xf>
    <xf numFmtId="0" fontId="6" fillId="0" borderId="0" xfId="0" applyFont="1" applyAlignment="1">
      <alignment horizontal="left" vertical="center" wrapText="1"/>
    </xf>
    <xf numFmtId="0" fontId="11" fillId="0" borderId="44" xfId="0" applyFont="1" applyBorder="1" applyAlignment="1">
      <alignment horizontal="center"/>
    </xf>
    <xf numFmtId="0" fontId="11" fillId="0" borderId="54" xfId="0" applyFont="1" applyBorder="1" applyAlignment="1">
      <alignment horizontal="center"/>
    </xf>
    <xf numFmtId="0" fontId="0" fillId="0" borderId="45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11" fillId="0" borderId="46" xfId="0" applyFont="1" applyBorder="1" applyAlignment="1">
      <alignment horizontal="center"/>
    </xf>
    <xf numFmtId="0" fontId="11" fillId="0" borderId="52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1" fillId="0" borderId="53" xfId="0" applyFont="1" applyBorder="1" applyAlignment="1">
      <alignment horizontal="center"/>
    </xf>
  </cellXfs>
  <cellStyles count="2">
    <cellStyle name="Normální" xfId="0" builtinId="0"/>
    <cellStyle name="Normální 2" xfId="1" xr:uid="{00000000-0005-0000-0000-00002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769A26-E9F1-4012-91D1-36962F5144FA}">
  <sheetPr>
    <tabColor rgb="FFFFC000"/>
    <pageSetUpPr fitToPage="1"/>
  </sheetPr>
  <dimension ref="A1:AI122"/>
  <sheetViews>
    <sheetView topLeftCell="A97" workbookViewId="0">
      <selection activeCell="O106" sqref="O106"/>
    </sheetView>
  </sheetViews>
  <sheetFormatPr defaultRowHeight="15" x14ac:dyDescent="0.25"/>
  <cols>
    <col min="1" max="1" width="10.140625" customWidth="1"/>
    <col min="2" max="2" width="8.7109375" customWidth="1"/>
    <col min="3" max="18" width="5.7109375" customWidth="1"/>
    <col min="19" max="19" width="5.85546875" style="67" customWidth="1"/>
    <col min="20" max="35" width="5.7109375" customWidth="1"/>
  </cols>
  <sheetData>
    <row r="1" spans="1:35" ht="31.5" customHeight="1" thickBot="1" x14ac:dyDescent="0.3">
      <c r="A1" s="132" t="s">
        <v>33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32"/>
      <c r="Y1" s="132"/>
      <c r="Z1" s="132"/>
      <c r="AA1" s="132"/>
      <c r="AB1" s="132"/>
      <c r="AC1" s="132"/>
      <c r="AD1" s="132"/>
      <c r="AE1" s="132"/>
      <c r="AF1" s="132"/>
      <c r="AG1" s="132"/>
      <c r="AH1" s="130" t="s">
        <v>28</v>
      </c>
      <c r="AI1" s="130"/>
    </row>
    <row r="2" spans="1:35" ht="87" customHeight="1" thickTop="1" x14ac:dyDescent="0.25">
      <c r="A2" s="129" t="s">
        <v>0</v>
      </c>
      <c r="B2" s="36" t="s">
        <v>1</v>
      </c>
      <c r="C2" s="88" t="s">
        <v>123</v>
      </c>
      <c r="D2" s="89" t="s">
        <v>121</v>
      </c>
      <c r="E2" s="89" t="s">
        <v>118</v>
      </c>
      <c r="F2" s="90" t="s">
        <v>131</v>
      </c>
      <c r="G2" s="89" t="s">
        <v>132</v>
      </c>
      <c r="H2" s="89" t="s">
        <v>133</v>
      </c>
      <c r="I2" s="90" t="s">
        <v>145</v>
      </c>
      <c r="J2" s="89" t="s">
        <v>146</v>
      </c>
      <c r="K2" s="89" t="s">
        <v>147</v>
      </c>
      <c r="L2" s="89" t="s">
        <v>143</v>
      </c>
      <c r="M2" s="90" t="s">
        <v>122</v>
      </c>
      <c r="N2" s="90" t="s">
        <v>142</v>
      </c>
      <c r="O2" s="90" t="s">
        <v>176</v>
      </c>
      <c r="P2" s="90" t="s">
        <v>119</v>
      </c>
      <c r="Q2" s="90" t="s">
        <v>120</v>
      </c>
      <c r="R2" s="90" t="s">
        <v>45</v>
      </c>
      <c r="S2" s="123" t="s">
        <v>201</v>
      </c>
      <c r="T2" s="88" t="s">
        <v>123</v>
      </c>
      <c r="U2" s="89" t="s">
        <v>121</v>
      </c>
      <c r="V2" s="89" t="s">
        <v>118</v>
      </c>
      <c r="W2" s="90" t="s">
        <v>131</v>
      </c>
      <c r="X2" s="89" t="s">
        <v>132</v>
      </c>
      <c r="Y2" s="89" t="s">
        <v>133</v>
      </c>
      <c r="Z2" s="90" t="s">
        <v>145</v>
      </c>
      <c r="AA2" s="89" t="s">
        <v>146</v>
      </c>
      <c r="AB2" s="89" t="s">
        <v>147</v>
      </c>
      <c r="AC2" s="89" t="s">
        <v>143</v>
      </c>
      <c r="AD2" s="90" t="s">
        <v>122</v>
      </c>
      <c r="AE2" s="90" t="s">
        <v>142</v>
      </c>
      <c r="AF2" s="90" t="s">
        <v>176</v>
      </c>
      <c r="AG2" s="90" t="s">
        <v>119</v>
      </c>
      <c r="AH2" s="90" t="s">
        <v>120</v>
      </c>
      <c r="AI2" s="91" t="s">
        <v>45</v>
      </c>
    </row>
    <row r="3" spans="1:35" ht="15.75" thickBot="1" x14ac:dyDescent="0.3">
      <c r="A3" s="8" t="s">
        <v>4</v>
      </c>
      <c r="B3" s="9" t="s">
        <v>2</v>
      </c>
      <c r="C3" s="94" t="s">
        <v>3</v>
      </c>
      <c r="D3" s="95" t="s">
        <v>3</v>
      </c>
      <c r="E3" s="95" t="s">
        <v>3</v>
      </c>
      <c r="F3" s="95" t="s">
        <v>7</v>
      </c>
      <c r="G3" s="95" t="s">
        <v>3</v>
      </c>
      <c r="H3" s="95" t="s">
        <v>3</v>
      </c>
      <c r="I3" s="95" t="s">
        <v>3</v>
      </c>
      <c r="J3" s="95" t="s">
        <v>3</v>
      </c>
      <c r="K3" s="95" t="s">
        <v>3</v>
      </c>
      <c r="L3" s="95" t="s">
        <v>3</v>
      </c>
      <c r="M3" s="95" t="s">
        <v>7</v>
      </c>
      <c r="N3" s="95" t="s">
        <v>3</v>
      </c>
      <c r="O3" s="95" t="s">
        <v>3</v>
      </c>
      <c r="P3" s="95" t="s">
        <v>3</v>
      </c>
      <c r="Q3" s="95" t="s">
        <v>3</v>
      </c>
      <c r="R3" s="95" t="s">
        <v>3</v>
      </c>
      <c r="S3" s="124" t="s">
        <v>3</v>
      </c>
      <c r="T3" s="96" t="s">
        <v>7</v>
      </c>
      <c r="U3" s="95" t="s">
        <v>7</v>
      </c>
      <c r="V3" s="95" t="s">
        <v>7</v>
      </c>
      <c r="W3" s="95" t="s">
        <v>26</v>
      </c>
      <c r="X3" s="95" t="s">
        <v>7</v>
      </c>
      <c r="Y3" s="95" t="s">
        <v>7</v>
      </c>
      <c r="Z3" s="95" t="s">
        <v>7</v>
      </c>
      <c r="AA3" s="95" t="s">
        <v>7</v>
      </c>
      <c r="AB3" s="95" t="s">
        <v>7</v>
      </c>
      <c r="AC3" s="95" t="s">
        <v>7</v>
      </c>
      <c r="AD3" s="95" t="s">
        <v>26</v>
      </c>
      <c r="AE3" s="95" t="s">
        <v>7</v>
      </c>
      <c r="AF3" s="95" t="s">
        <v>7</v>
      </c>
      <c r="AG3" s="95" t="s">
        <v>7</v>
      </c>
      <c r="AH3" s="95" t="s">
        <v>7</v>
      </c>
      <c r="AI3" s="97" t="s">
        <v>7</v>
      </c>
    </row>
    <row r="4" spans="1:35" ht="15.75" thickTop="1" x14ac:dyDescent="0.25">
      <c r="A4" s="5">
        <v>1</v>
      </c>
      <c r="B4" s="7">
        <v>1.797E-2</v>
      </c>
      <c r="C4" s="6">
        <v>3.85</v>
      </c>
      <c r="D4" s="1">
        <v>0</v>
      </c>
      <c r="E4" s="1">
        <f>D4</f>
        <v>0</v>
      </c>
      <c r="F4" s="1">
        <v>0</v>
      </c>
      <c r="G4" s="1">
        <v>0</v>
      </c>
      <c r="H4" s="1">
        <v>0</v>
      </c>
      <c r="I4" s="1">
        <v>0</v>
      </c>
      <c r="J4" s="1">
        <v>0</v>
      </c>
      <c r="K4" s="1">
        <v>0</v>
      </c>
      <c r="L4" s="1">
        <v>1</v>
      </c>
      <c r="M4" s="1">
        <v>0</v>
      </c>
      <c r="N4" s="1">
        <f>0.1+O4</f>
        <v>4.6899999999999995</v>
      </c>
      <c r="O4" s="1">
        <v>4.59</v>
      </c>
      <c r="P4" s="1">
        <v>0</v>
      </c>
      <c r="Q4" s="1">
        <f>O4</f>
        <v>4.59</v>
      </c>
      <c r="R4" s="1">
        <f>O4</f>
        <v>4.59</v>
      </c>
      <c r="S4" s="125" t="s">
        <v>6</v>
      </c>
      <c r="T4" s="34" t="s">
        <v>6</v>
      </c>
      <c r="U4" s="14" t="s">
        <v>6</v>
      </c>
      <c r="V4" s="14" t="s">
        <v>6</v>
      </c>
      <c r="W4" s="14" t="s">
        <v>6</v>
      </c>
      <c r="X4" s="14" t="s">
        <v>6</v>
      </c>
      <c r="Y4" s="14" t="s">
        <v>6</v>
      </c>
      <c r="Z4" s="14" t="s">
        <v>6</v>
      </c>
      <c r="AA4" s="14" t="s">
        <v>6</v>
      </c>
      <c r="AB4" s="14" t="s">
        <v>6</v>
      </c>
      <c r="AC4" s="14" t="s">
        <v>6</v>
      </c>
      <c r="AD4" s="14" t="s">
        <v>6</v>
      </c>
      <c r="AE4" s="2" t="s">
        <v>6</v>
      </c>
      <c r="AF4" s="2" t="s">
        <v>6</v>
      </c>
      <c r="AG4" s="2" t="s">
        <v>6</v>
      </c>
      <c r="AH4" s="57" t="s">
        <v>6</v>
      </c>
      <c r="AI4" s="3" t="s">
        <v>6</v>
      </c>
    </row>
    <row r="5" spans="1:35" x14ac:dyDescent="0.25">
      <c r="A5" s="5">
        <v>2</v>
      </c>
      <c r="B5" s="7">
        <v>1.8270000000000002E-2</v>
      </c>
      <c r="C5" s="6">
        <v>3.85</v>
      </c>
      <c r="D5" s="1">
        <v>0</v>
      </c>
      <c r="E5" s="1">
        <f t="shared" ref="E5:E68" si="0">D5</f>
        <v>0</v>
      </c>
      <c r="F5" s="1">
        <v>0.46</v>
      </c>
      <c r="G5" s="1">
        <v>1.1100000000000001</v>
      </c>
      <c r="H5" s="1">
        <f>(1+1.11)/2</f>
        <v>1.0550000000000002</v>
      </c>
      <c r="I5" s="1">
        <v>0</v>
      </c>
      <c r="J5" s="1">
        <v>0</v>
      </c>
      <c r="K5" s="1">
        <v>0</v>
      </c>
      <c r="L5" s="1">
        <v>1</v>
      </c>
      <c r="M5" s="1">
        <v>0.11</v>
      </c>
      <c r="N5" s="1">
        <f t="shared" ref="N5:N68" si="1">0.1+O5</f>
        <v>4.3099999999999996</v>
      </c>
      <c r="O5" s="1">
        <v>4.21</v>
      </c>
      <c r="P5" s="1">
        <v>0</v>
      </c>
      <c r="Q5" s="1">
        <f t="shared" ref="Q5:Q68" si="2">O5</f>
        <v>4.21</v>
      </c>
      <c r="R5" s="1">
        <f t="shared" ref="R5:R68" si="3">O5</f>
        <v>4.21</v>
      </c>
      <c r="S5" s="126">
        <f t="shared" ref="S5:S36" si="4">(B5-B4)*1000</f>
        <v>0.30000000000000165</v>
      </c>
      <c r="T5" s="35">
        <f t="shared" ref="T5:T36" si="5">(C4+C5)/2*S5</f>
        <v>1.1550000000000065</v>
      </c>
      <c r="U5" s="1">
        <f t="shared" ref="U5:U36" si="6">(D4+D5)/2*S5</f>
        <v>0</v>
      </c>
      <c r="V5" s="1">
        <f t="shared" ref="V5:V36" si="7">(E4+E5)/2*S5</f>
        <v>0</v>
      </c>
      <c r="W5" s="1">
        <f t="shared" ref="W5:W36" si="8">(F4+F5)/2*S5</f>
        <v>6.900000000000038E-2</v>
      </c>
      <c r="X5" s="1">
        <f t="shared" ref="X5:X36" si="9">(G4+G5)/2*S5</f>
        <v>0.16650000000000093</v>
      </c>
      <c r="Y5" s="1">
        <f t="shared" ref="Y5:Y36" si="10">(H4+H5)/2*S5</f>
        <v>0.15825000000000089</v>
      </c>
      <c r="Z5" s="1">
        <f t="shared" ref="Z5:Z36" si="11">(I4+I5)/2*S5</f>
        <v>0</v>
      </c>
      <c r="AA5" s="1">
        <f t="shared" ref="AA5:AA36" si="12">(J4+J5)/2*S5</f>
        <v>0</v>
      </c>
      <c r="AB5" s="1">
        <f t="shared" ref="AB5:AB36" si="13">(K4+K5)/2*S5</f>
        <v>0</v>
      </c>
      <c r="AC5" s="1">
        <f t="shared" ref="AC5:AC36" si="14">(L4+L5)/2*S5</f>
        <v>0.30000000000000165</v>
      </c>
      <c r="AD5" s="1">
        <f t="shared" ref="AD5:AD36" si="15">(M4+M5)/2*S5</f>
        <v>1.6500000000000091E-2</v>
      </c>
      <c r="AE5" s="1">
        <f t="shared" ref="AE5:AE36" si="16">(N4+N5)/2*S5</f>
        <v>1.3500000000000074</v>
      </c>
      <c r="AF5" s="1">
        <f t="shared" ref="AF5:AF36" si="17">(O4+O5)/2*S5</f>
        <v>1.3200000000000074</v>
      </c>
      <c r="AG5" s="1">
        <f t="shared" ref="AG5:AG36" si="18">(P4+P5)/2*S5</f>
        <v>0</v>
      </c>
      <c r="AH5" s="1">
        <f t="shared" ref="AH5:AH36" si="19">(Q4+Q5)/2*S5</f>
        <v>1.3200000000000074</v>
      </c>
      <c r="AI5" s="4">
        <f t="shared" ref="AI5:AI36" si="20">(R4+R5)/2*S5</f>
        <v>1.3200000000000074</v>
      </c>
    </row>
    <row r="6" spans="1:35" x14ac:dyDescent="0.25">
      <c r="A6" s="5">
        <v>3</v>
      </c>
      <c r="B6" s="7">
        <v>2.145E-2</v>
      </c>
      <c r="C6" s="6">
        <v>3.8</v>
      </c>
      <c r="D6" s="1">
        <v>0</v>
      </c>
      <c r="E6" s="1">
        <f t="shared" si="0"/>
        <v>0</v>
      </c>
      <c r="F6" s="1">
        <v>0.37</v>
      </c>
      <c r="G6" s="1">
        <v>0.89</v>
      </c>
      <c r="H6" s="1">
        <f>(0.89+0.7)/2</f>
        <v>0.79499999999999993</v>
      </c>
      <c r="I6" s="1">
        <v>0</v>
      </c>
      <c r="J6" s="1">
        <v>0</v>
      </c>
      <c r="K6" s="1">
        <v>0</v>
      </c>
      <c r="L6" s="1">
        <v>1</v>
      </c>
      <c r="M6" s="1">
        <v>0.13</v>
      </c>
      <c r="N6" s="1">
        <f t="shared" si="1"/>
        <v>3.6</v>
      </c>
      <c r="O6" s="1">
        <v>3.5</v>
      </c>
      <c r="P6" s="1">
        <v>0</v>
      </c>
      <c r="Q6" s="1">
        <f t="shared" si="2"/>
        <v>3.5</v>
      </c>
      <c r="R6" s="1">
        <f t="shared" si="3"/>
        <v>3.5</v>
      </c>
      <c r="S6" s="126">
        <f t="shared" si="4"/>
        <v>3.1799999999999988</v>
      </c>
      <c r="T6" s="35">
        <f t="shared" si="5"/>
        <v>12.163499999999996</v>
      </c>
      <c r="U6" s="1">
        <f t="shared" si="6"/>
        <v>0</v>
      </c>
      <c r="V6" s="1">
        <f t="shared" si="7"/>
        <v>0</v>
      </c>
      <c r="W6" s="1">
        <f t="shared" si="8"/>
        <v>1.3196999999999997</v>
      </c>
      <c r="X6" s="1">
        <f t="shared" si="9"/>
        <v>3.1799999999999988</v>
      </c>
      <c r="Y6" s="1">
        <f t="shared" si="10"/>
        <v>2.9414999999999991</v>
      </c>
      <c r="Z6" s="1">
        <f t="shared" si="11"/>
        <v>0</v>
      </c>
      <c r="AA6" s="1">
        <f t="shared" si="12"/>
        <v>0</v>
      </c>
      <c r="AB6" s="1">
        <f t="shared" si="13"/>
        <v>0</v>
      </c>
      <c r="AC6" s="1">
        <f t="shared" si="14"/>
        <v>3.1799999999999988</v>
      </c>
      <c r="AD6" s="1">
        <f t="shared" si="15"/>
        <v>0.38159999999999983</v>
      </c>
      <c r="AE6" s="1">
        <f t="shared" si="16"/>
        <v>12.576899999999995</v>
      </c>
      <c r="AF6" s="1">
        <f t="shared" si="17"/>
        <v>12.258899999999995</v>
      </c>
      <c r="AG6" s="1">
        <f t="shared" si="18"/>
        <v>0</v>
      </c>
      <c r="AH6" s="1">
        <f t="shared" si="19"/>
        <v>12.258899999999995</v>
      </c>
      <c r="AI6" s="4">
        <f t="shared" si="20"/>
        <v>12.258899999999995</v>
      </c>
    </row>
    <row r="7" spans="1:35" x14ac:dyDescent="0.25">
      <c r="A7" s="5" t="s">
        <v>51</v>
      </c>
      <c r="B7" s="7">
        <v>2.6440000000000002E-2</v>
      </c>
      <c r="C7" s="6">
        <v>3.73</v>
      </c>
      <c r="D7" s="1">
        <v>0</v>
      </c>
      <c r="E7" s="1">
        <f t="shared" si="0"/>
        <v>0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">
        <v>0</v>
      </c>
      <c r="L7" s="1">
        <v>1</v>
      </c>
      <c r="M7" s="1">
        <v>0.13</v>
      </c>
      <c r="N7" s="1">
        <f t="shared" si="1"/>
        <v>3.6</v>
      </c>
      <c r="O7" s="1">
        <v>3.5</v>
      </c>
      <c r="P7" s="1">
        <v>0</v>
      </c>
      <c r="Q7" s="1">
        <f t="shared" si="2"/>
        <v>3.5</v>
      </c>
      <c r="R7" s="1">
        <f t="shared" si="3"/>
        <v>3.5</v>
      </c>
      <c r="S7" s="126">
        <f t="shared" si="4"/>
        <v>4.9900000000000011</v>
      </c>
      <c r="T7" s="35">
        <f t="shared" si="5"/>
        <v>18.787350000000004</v>
      </c>
      <c r="U7" s="1">
        <f t="shared" si="6"/>
        <v>0</v>
      </c>
      <c r="V7" s="1">
        <f t="shared" si="7"/>
        <v>0</v>
      </c>
      <c r="W7" s="1">
        <f t="shared" si="8"/>
        <v>0.92315000000000014</v>
      </c>
      <c r="X7" s="1">
        <f t="shared" si="9"/>
        <v>2.2205500000000007</v>
      </c>
      <c r="Y7" s="1">
        <f t="shared" si="10"/>
        <v>1.9835250000000002</v>
      </c>
      <c r="Z7" s="1">
        <f t="shared" si="11"/>
        <v>0</v>
      </c>
      <c r="AA7" s="1">
        <f t="shared" si="12"/>
        <v>0</v>
      </c>
      <c r="AB7" s="1">
        <f t="shared" si="13"/>
        <v>0</v>
      </c>
      <c r="AC7" s="1">
        <f t="shared" si="14"/>
        <v>4.9900000000000011</v>
      </c>
      <c r="AD7" s="1">
        <f t="shared" si="15"/>
        <v>0.64870000000000017</v>
      </c>
      <c r="AE7" s="1">
        <f t="shared" si="16"/>
        <v>17.964000000000006</v>
      </c>
      <c r="AF7" s="1">
        <f t="shared" si="17"/>
        <v>17.465000000000003</v>
      </c>
      <c r="AG7" s="1">
        <f t="shared" si="18"/>
        <v>0</v>
      </c>
      <c r="AH7" s="1">
        <f t="shared" si="19"/>
        <v>17.465000000000003</v>
      </c>
      <c r="AI7" s="4">
        <f t="shared" si="20"/>
        <v>17.465000000000003</v>
      </c>
    </row>
    <row r="8" spans="1:35" x14ac:dyDescent="0.25">
      <c r="A8" s="5" t="s">
        <v>52</v>
      </c>
      <c r="B8" s="7">
        <v>3.7690000000000001E-2</v>
      </c>
      <c r="C8" s="6">
        <v>3.38</v>
      </c>
      <c r="D8" s="1">
        <v>0</v>
      </c>
      <c r="E8" s="1">
        <f t="shared" si="0"/>
        <v>0</v>
      </c>
      <c r="F8" s="1">
        <v>0.19</v>
      </c>
      <c r="G8" s="1">
        <v>0.42</v>
      </c>
      <c r="H8" s="1">
        <f>(0.42+0.39)/2</f>
        <v>0.40500000000000003</v>
      </c>
      <c r="I8" s="1">
        <v>0</v>
      </c>
      <c r="J8" s="1">
        <v>0</v>
      </c>
      <c r="K8" s="1">
        <v>0</v>
      </c>
      <c r="L8" s="1">
        <v>1</v>
      </c>
      <c r="M8" s="1">
        <v>0.13</v>
      </c>
      <c r="N8" s="1">
        <f t="shared" si="1"/>
        <v>3.6</v>
      </c>
      <c r="O8" s="1">
        <v>3.5</v>
      </c>
      <c r="P8" s="1">
        <v>0</v>
      </c>
      <c r="Q8" s="1">
        <f t="shared" si="2"/>
        <v>3.5</v>
      </c>
      <c r="R8" s="1">
        <f t="shared" si="3"/>
        <v>3.5</v>
      </c>
      <c r="S8" s="126">
        <f t="shared" si="4"/>
        <v>11.25</v>
      </c>
      <c r="T8" s="35">
        <f t="shared" si="5"/>
        <v>39.993749999999999</v>
      </c>
      <c r="U8" s="1">
        <f t="shared" si="6"/>
        <v>0</v>
      </c>
      <c r="V8" s="1">
        <f t="shared" si="7"/>
        <v>0</v>
      </c>
      <c r="W8" s="1">
        <f t="shared" si="8"/>
        <v>1.0687500000000001</v>
      </c>
      <c r="X8" s="1">
        <f t="shared" si="9"/>
        <v>2.3624999999999998</v>
      </c>
      <c r="Y8" s="1">
        <f t="shared" si="10"/>
        <v>2.2781250000000002</v>
      </c>
      <c r="Z8" s="1">
        <f t="shared" si="11"/>
        <v>0</v>
      </c>
      <c r="AA8" s="1">
        <f t="shared" si="12"/>
        <v>0</v>
      </c>
      <c r="AB8" s="1">
        <f t="shared" si="13"/>
        <v>0</v>
      </c>
      <c r="AC8" s="1">
        <f t="shared" si="14"/>
        <v>11.25</v>
      </c>
      <c r="AD8" s="1">
        <f t="shared" si="15"/>
        <v>1.4625000000000001</v>
      </c>
      <c r="AE8" s="1">
        <f t="shared" si="16"/>
        <v>40.5</v>
      </c>
      <c r="AF8" s="1">
        <f t="shared" si="17"/>
        <v>39.375</v>
      </c>
      <c r="AG8" s="1">
        <f t="shared" si="18"/>
        <v>0</v>
      </c>
      <c r="AH8" s="1">
        <f t="shared" si="19"/>
        <v>39.375</v>
      </c>
      <c r="AI8" s="4">
        <f t="shared" si="20"/>
        <v>39.375</v>
      </c>
    </row>
    <row r="9" spans="1:35" x14ac:dyDescent="0.25">
      <c r="A9" s="5">
        <v>6</v>
      </c>
      <c r="B9" s="7">
        <v>4.1259999999999998E-2</v>
      </c>
      <c r="C9" s="6">
        <v>3.39</v>
      </c>
      <c r="D9" s="1">
        <v>0</v>
      </c>
      <c r="E9" s="1">
        <f t="shared" si="0"/>
        <v>0</v>
      </c>
      <c r="F9" s="1">
        <v>0.22</v>
      </c>
      <c r="G9" s="1">
        <v>0.5</v>
      </c>
      <c r="H9" s="1">
        <f>(0.5+0.45)/2</f>
        <v>0.47499999999999998</v>
      </c>
      <c r="I9" s="1">
        <v>0</v>
      </c>
      <c r="J9" s="1">
        <v>0</v>
      </c>
      <c r="K9" s="1">
        <v>0</v>
      </c>
      <c r="L9" s="1">
        <v>1</v>
      </c>
      <c r="M9" s="1">
        <v>0.16</v>
      </c>
      <c r="N9" s="1">
        <f t="shared" si="1"/>
        <v>3.6</v>
      </c>
      <c r="O9" s="1">
        <v>3.5</v>
      </c>
      <c r="P9" s="1">
        <v>0</v>
      </c>
      <c r="Q9" s="1">
        <f t="shared" si="2"/>
        <v>3.5</v>
      </c>
      <c r="R9" s="1">
        <f t="shared" si="3"/>
        <v>3.5</v>
      </c>
      <c r="S9" s="126">
        <f t="shared" si="4"/>
        <v>3.5699999999999967</v>
      </c>
      <c r="T9" s="35">
        <f t="shared" si="5"/>
        <v>12.084449999999988</v>
      </c>
      <c r="U9" s="1">
        <f t="shared" si="6"/>
        <v>0</v>
      </c>
      <c r="V9" s="1">
        <f t="shared" si="7"/>
        <v>0</v>
      </c>
      <c r="W9" s="1">
        <f t="shared" si="8"/>
        <v>0.73184999999999933</v>
      </c>
      <c r="X9" s="1">
        <f t="shared" si="9"/>
        <v>1.6421999999999983</v>
      </c>
      <c r="Y9" s="1">
        <f t="shared" si="10"/>
        <v>1.5707999999999986</v>
      </c>
      <c r="Z9" s="1">
        <f t="shared" si="11"/>
        <v>0</v>
      </c>
      <c r="AA9" s="1">
        <f t="shared" si="12"/>
        <v>0</v>
      </c>
      <c r="AB9" s="1">
        <f t="shared" si="13"/>
        <v>0</v>
      </c>
      <c r="AC9" s="1">
        <f t="shared" si="14"/>
        <v>3.5699999999999967</v>
      </c>
      <c r="AD9" s="1">
        <f t="shared" si="15"/>
        <v>0.51764999999999961</v>
      </c>
      <c r="AE9" s="1">
        <f t="shared" si="16"/>
        <v>12.851999999999988</v>
      </c>
      <c r="AF9" s="1">
        <f t="shared" si="17"/>
        <v>12.494999999999989</v>
      </c>
      <c r="AG9" s="1">
        <f t="shared" si="18"/>
        <v>0</v>
      </c>
      <c r="AH9" s="1">
        <f t="shared" si="19"/>
        <v>12.494999999999989</v>
      </c>
      <c r="AI9" s="4">
        <f t="shared" si="20"/>
        <v>12.494999999999989</v>
      </c>
    </row>
    <row r="10" spans="1:35" x14ac:dyDescent="0.25">
      <c r="A10" s="5">
        <v>7</v>
      </c>
      <c r="B10" s="7">
        <v>4.1919999999999999E-2</v>
      </c>
      <c r="C10" s="6">
        <v>3.31</v>
      </c>
      <c r="D10" s="1">
        <v>0</v>
      </c>
      <c r="E10" s="1">
        <f t="shared" si="0"/>
        <v>0</v>
      </c>
      <c r="F10" s="1">
        <v>0.39</v>
      </c>
      <c r="G10" s="1">
        <f>0.49+0.39</f>
        <v>0.88</v>
      </c>
      <c r="H10" s="1">
        <f>(G10+0.44+0.35)/2</f>
        <v>0.83499999999999996</v>
      </c>
      <c r="I10" s="1">
        <v>0</v>
      </c>
      <c r="J10" s="1">
        <v>0</v>
      </c>
      <c r="K10" s="1">
        <v>0</v>
      </c>
      <c r="L10" s="1">
        <v>1</v>
      </c>
      <c r="M10" s="1">
        <v>0.11</v>
      </c>
      <c r="N10" s="1">
        <f t="shared" si="1"/>
        <v>3.6</v>
      </c>
      <c r="O10" s="1">
        <v>3.5</v>
      </c>
      <c r="P10" s="1">
        <v>0</v>
      </c>
      <c r="Q10" s="1">
        <f t="shared" si="2"/>
        <v>3.5</v>
      </c>
      <c r="R10" s="1">
        <f t="shared" si="3"/>
        <v>3.5</v>
      </c>
      <c r="S10" s="126">
        <f t="shared" si="4"/>
        <v>0.66000000000000081</v>
      </c>
      <c r="T10" s="35">
        <f t="shared" si="5"/>
        <v>2.211000000000003</v>
      </c>
      <c r="U10" s="1">
        <f t="shared" si="6"/>
        <v>0</v>
      </c>
      <c r="V10" s="1">
        <f t="shared" si="7"/>
        <v>0</v>
      </c>
      <c r="W10" s="1">
        <f t="shared" si="8"/>
        <v>0.20130000000000023</v>
      </c>
      <c r="X10" s="1">
        <f t="shared" si="9"/>
        <v>0.45540000000000053</v>
      </c>
      <c r="Y10" s="1">
        <f t="shared" si="10"/>
        <v>0.43230000000000057</v>
      </c>
      <c r="Z10" s="1">
        <f t="shared" si="11"/>
        <v>0</v>
      </c>
      <c r="AA10" s="1">
        <f t="shared" si="12"/>
        <v>0</v>
      </c>
      <c r="AB10" s="1">
        <f t="shared" si="13"/>
        <v>0</v>
      </c>
      <c r="AC10" s="1">
        <f t="shared" si="14"/>
        <v>0.66000000000000081</v>
      </c>
      <c r="AD10" s="1">
        <f t="shared" si="15"/>
        <v>8.910000000000011E-2</v>
      </c>
      <c r="AE10" s="1">
        <f t="shared" si="16"/>
        <v>2.376000000000003</v>
      </c>
      <c r="AF10" s="1">
        <f t="shared" si="17"/>
        <v>2.3100000000000027</v>
      </c>
      <c r="AG10" s="1">
        <f t="shared" si="18"/>
        <v>0</v>
      </c>
      <c r="AH10" s="1">
        <f t="shared" si="19"/>
        <v>2.3100000000000027</v>
      </c>
      <c r="AI10" s="4">
        <f t="shared" si="20"/>
        <v>2.3100000000000027</v>
      </c>
    </row>
    <row r="11" spans="1:35" x14ac:dyDescent="0.25">
      <c r="A11" s="5">
        <v>8</v>
      </c>
      <c r="B11" s="7">
        <v>4.6089999999999999E-2</v>
      </c>
      <c r="C11" s="6">
        <v>2.79</v>
      </c>
      <c r="D11" s="1">
        <v>0</v>
      </c>
      <c r="E11" s="1">
        <f t="shared" si="0"/>
        <v>0</v>
      </c>
      <c r="F11" s="1">
        <v>0.61</v>
      </c>
      <c r="G11" s="1">
        <f>0.49+0.93</f>
        <v>1.42</v>
      </c>
      <c r="H11" s="1">
        <f>(G11+0.86+0.45)/2</f>
        <v>1.365</v>
      </c>
      <c r="I11" s="1">
        <v>0</v>
      </c>
      <c r="J11" s="1">
        <v>0</v>
      </c>
      <c r="K11" s="1">
        <v>0</v>
      </c>
      <c r="L11" s="1">
        <v>1</v>
      </c>
      <c r="M11" s="1">
        <v>0.12</v>
      </c>
      <c r="N11" s="1">
        <f t="shared" si="1"/>
        <v>3.6</v>
      </c>
      <c r="O11" s="1">
        <v>3.5</v>
      </c>
      <c r="P11" s="1">
        <v>0</v>
      </c>
      <c r="Q11" s="1">
        <f t="shared" si="2"/>
        <v>3.5</v>
      </c>
      <c r="R11" s="1">
        <f t="shared" si="3"/>
        <v>3.5</v>
      </c>
      <c r="S11" s="126">
        <f t="shared" si="4"/>
        <v>4.17</v>
      </c>
      <c r="T11" s="35">
        <f t="shared" si="5"/>
        <v>12.718499999999999</v>
      </c>
      <c r="U11" s="1">
        <f t="shared" si="6"/>
        <v>0</v>
      </c>
      <c r="V11" s="1">
        <f t="shared" si="7"/>
        <v>0</v>
      </c>
      <c r="W11" s="1">
        <f t="shared" si="8"/>
        <v>2.085</v>
      </c>
      <c r="X11" s="1">
        <f t="shared" si="9"/>
        <v>4.7954999999999997</v>
      </c>
      <c r="Y11" s="1">
        <f t="shared" si="10"/>
        <v>4.5870000000000006</v>
      </c>
      <c r="Z11" s="1">
        <f t="shared" si="11"/>
        <v>0</v>
      </c>
      <c r="AA11" s="1">
        <f t="shared" si="12"/>
        <v>0</v>
      </c>
      <c r="AB11" s="1">
        <f t="shared" si="13"/>
        <v>0</v>
      </c>
      <c r="AC11" s="1">
        <f t="shared" si="14"/>
        <v>4.17</v>
      </c>
      <c r="AD11" s="1">
        <f t="shared" si="15"/>
        <v>0.47954999999999998</v>
      </c>
      <c r="AE11" s="1">
        <f t="shared" si="16"/>
        <v>15.012</v>
      </c>
      <c r="AF11" s="1">
        <f t="shared" si="17"/>
        <v>14.594999999999999</v>
      </c>
      <c r="AG11" s="1">
        <f t="shared" si="18"/>
        <v>0</v>
      </c>
      <c r="AH11" s="1">
        <f t="shared" si="19"/>
        <v>14.594999999999999</v>
      </c>
      <c r="AI11" s="4">
        <f t="shared" si="20"/>
        <v>14.594999999999999</v>
      </c>
    </row>
    <row r="12" spans="1:35" x14ac:dyDescent="0.25">
      <c r="A12" s="5" t="s">
        <v>53</v>
      </c>
      <c r="B12" s="7">
        <v>4.8930000000000001E-2</v>
      </c>
      <c r="C12" s="6">
        <v>2.7130000000000001</v>
      </c>
      <c r="D12" s="1">
        <v>0</v>
      </c>
      <c r="E12" s="1">
        <f t="shared" si="0"/>
        <v>0</v>
      </c>
      <c r="F12" s="1">
        <v>0.65</v>
      </c>
      <c r="G12" s="1">
        <f>0.77+0.71</f>
        <v>1.48</v>
      </c>
      <c r="H12" s="1">
        <f>(G12+0.64+0.75)/2</f>
        <v>1.4350000000000001</v>
      </c>
      <c r="I12" s="1">
        <v>0</v>
      </c>
      <c r="J12" s="1">
        <v>0</v>
      </c>
      <c r="K12" s="1">
        <v>0</v>
      </c>
      <c r="L12" s="1">
        <v>1</v>
      </c>
      <c r="M12" s="1">
        <v>0.13</v>
      </c>
      <c r="N12" s="1">
        <f t="shared" si="1"/>
        <v>3.6</v>
      </c>
      <c r="O12" s="1">
        <v>3.5</v>
      </c>
      <c r="P12" s="1">
        <v>0</v>
      </c>
      <c r="Q12" s="1">
        <f t="shared" si="2"/>
        <v>3.5</v>
      </c>
      <c r="R12" s="1">
        <f t="shared" si="3"/>
        <v>3.5</v>
      </c>
      <c r="S12" s="126">
        <f t="shared" si="4"/>
        <v>2.8400000000000021</v>
      </c>
      <c r="T12" s="35">
        <f t="shared" si="5"/>
        <v>7.8142600000000062</v>
      </c>
      <c r="U12" s="1">
        <f t="shared" si="6"/>
        <v>0</v>
      </c>
      <c r="V12" s="1">
        <f t="shared" si="7"/>
        <v>0</v>
      </c>
      <c r="W12" s="1">
        <f t="shared" si="8"/>
        <v>1.7892000000000012</v>
      </c>
      <c r="X12" s="1">
        <f t="shared" si="9"/>
        <v>4.118000000000003</v>
      </c>
      <c r="Y12" s="1">
        <f t="shared" si="10"/>
        <v>3.9760000000000026</v>
      </c>
      <c r="Z12" s="1">
        <f t="shared" si="11"/>
        <v>0</v>
      </c>
      <c r="AA12" s="1">
        <f t="shared" si="12"/>
        <v>0</v>
      </c>
      <c r="AB12" s="1">
        <f t="shared" si="13"/>
        <v>0</v>
      </c>
      <c r="AC12" s="1">
        <f t="shared" si="14"/>
        <v>2.8400000000000021</v>
      </c>
      <c r="AD12" s="1">
        <f t="shared" si="15"/>
        <v>0.35500000000000026</v>
      </c>
      <c r="AE12" s="1">
        <f t="shared" si="16"/>
        <v>10.224000000000007</v>
      </c>
      <c r="AF12" s="1">
        <f t="shared" si="17"/>
        <v>9.9400000000000066</v>
      </c>
      <c r="AG12" s="1">
        <f t="shared" si="18"/>
        <v>0</v>
      </c>
      <c r="AH12" s="1">
        <f t="shared" si="19"/>
        <v>9.9400000000000066</v>
      </c>
      <c r="AI12" s="4">
        <f t="shared" si="20"/>
        <v>9.9400000000000066</v>
      </c>
    </row>
    <row r="13" spans="1:35" x14ac:dyDescent="0.25">
      <c r="A13" s="5">
        <v>10</v>
      </c>
      <c r="B13" s="7">
        <v>5.3929999999999999E-2</v>
      </c>
      <c r="C13" s="6">
        <v>2.6</v>
      </c>
      <c r="D13" s="1">
        <v>0</v>
      </c>
      <c r="E13" s="1">
        <f t="shared" si="0"/>
        <v>0</v>
      </c>
      <c r="F13" s="1">
        <v>0.48</v>
      </c>
      <c r="G13" s="1">
        <f>0.43+0.65</f>
        <v>1.08</v>
      </c>
      <c r="H13" s="1">
        <f>(G13+0.58+0.42)/2</f>
        <v>1.04</v>
      </c>
      <c r="I13" s="1">
        <v>0</v>
      </c>
      <c r="J13" s="1">
        <v>0</v>
      </c>
      <c r="K13" s="1">
        <v>0</v>
      </c>
      <c r="L13" s="1">
        <v>1</v>
      </c>
      <c r="M13" s="1">
        <v>0.12</v>
      </c>
      <c r="N13" s="1">
        <f t="shared" si="1"/>
        <v>3.1</v>
      </c>
      <c r="O13" s="1">
        <v>3</v>
      </c>
      <c r="P13" s="1">
        <v>0</v>
      </c>
      <c r="Q13" s="1">
        <f t="shared" si="2"/>
        <v>3</v>
      </c>
      <c r="R13" s="1">
        <f t="shared" si="3"/>
        <v>3</v>
      </c>
      <c r="S13" s="126">
        <f t="shared" si="4"/>
        <v>4.9999999999999973</v>
      </c>
      <c r="T13" s="35">
        <f t="shared" si="5"/>
        <v>13.282499999999995</v>
      </c>
      <c r="U13" s="1">
        <f t="shared" si="6"/>
        <v>0</v>
      </c>
      <c r="V13" s="1">
        <f t="shared" si="7"/>
        <v>0</v>
      </c>
      <c r="W13" s="1">
        <f t="shared" si="8"/>
        <v>2.8249999999999984</v>
      </c>
      <c r="X13" s="1">
        <f t="shared" si="9"/>
        <v>6.3999999999999968</v>
      </c>
      <c r="Y13" s="1">
        <f t="shared" si="10"/>
        <v>6.1874999999999973</v>
      </c>
      <c r="Z13" s="1">
        <f t="shared" si="11"/>
        <v>0</v>
      </c>
      <c r="AA13" s="1">
        <f t="shared" si="12"/>
        <v>0</v>
      </c>
      <c r="AB13" s="1">
        <f t="shared" si="13"/>
        <v>0</v>
      </c>
      <c r="AC13" s="1">
        <f t="shared" si="14"/>
        <v>4.9999999999999973</v>
      </c>
      <c r="AD13" s="1">
        <f t="shared" si="15"/>
        <v>0.62499999999999967</v>
      </c>
      <c r="AE13" s="1">
        <f t="shared" si="16"/>
        <v>16.749999999999993</v>
      </c>
      <c r="AF13" s="1">
        <f t="shared" si="17"/>
        <v>16.249999999999993</v>
      </c>
      <c r="AG13" s="1">
        <f t="shared" si="18"/>
        <v>0</v>
      </c>
      <c r="AH13" s="1">
        <f t="shared" si="19"/>
        <v>16.249999999999993</v>
      </c>
      <c r="AI13" s="4">
        <f t="shared" si="20"/>
        <v>16.249999999999993</v>
      </c>
    </row>
    <row r="14" spans="1:35" x14ac:dyDescent="0.25">
      <c r="A14" s="5">
        <v>11</v>
      </c>
      <c r="B14" s="7">
        <v>6.4780000000000004E-2</v>
      </c>
      <c r="C14" s="6">
        <v>2.77</v>
      </c>
      <c r="D14" s="1">
        <v>0</v>
      </c>
      <c r="E14" s="1">
        <f t="shared" si="0"/>
        <v>0</v>
      </c>
      <c r="F14" s="1">
        <v>0.25</v>
      </c>
      <c r="G14" s="1">
        <v>0.64</v>
      </c>
      <c r="H14" s="1">
        <v>0.64</v>
      </c>
      <c r="I14" s="1">
        <f>(1.46+1.97)/2</f>
        <v>1.7149999999999999</v>
      </c>
      <c r="J14" s="1">
        <f>(1.46+1.2)/2</f>
        <v>1.33</v>
      </c>
      <c r="K14" s="1">
        <f>(1.2+0.99)/2</f>
        <v>1.095</v>
      </c>
      <c r="L14" s="1">
        <v>1</v>
      </c>
      <c r="M14" s="1">
        <v>0</v>
      </c>
      <c r="N14" s="1">
        <f t="shared" si="1"/>
        <v>3.1</v>
      </c>
      <c r="O14" s="1">
        <v>3</v>
      </c>
      <c r="P14" s="1">
        <v>0</v>
      </c>
      <c r="Q14" s="1">
        <f t="shared" si="2"/>
        <v>3</v>
      </c>
      <c r="R14" s="1">
        <f t="shared" si="3"/>
        <v>3</v>
      </c>
      <c r="S14" s="126">
        <f t="shared" si="4"/>
        <v>10.850000000000005</v>
      </c>
      <c r="T14" s="35">
        <f t="shared" si="5"/>
        <v>29.132250000000013</v>
      </c>
      <c r="U14" s="1">
        <f t="shared" si="6"/>
        <v>0</v>
      </c>
      <c r="V14" s="1">
        <f t="shared" si="7"/>
        <v>0</v>
      </c>
      <c r="W14" s="1">
        <f t="shared" si="8"/>
        <v>3.9602500000000016</v>
      </c>
      <c r="X14" s="1">
        <f t="shared" si="9"/>
        <v>9.3310000000000048</v>
      </c>
      <c r="Y14" s="1">
        <f t="shared" si="10"/>
        <v>9.1140000000000043</v>
      </c>
      <c r="Z14" s="1">
        <f t="shared" si="11"/>
        <v>9.3038750000000032</v>
      </c>
      <c r="AA14" s="1">
        <f t="shared" si="12"/>
        <v>7.2152500000000037</v>
      </c>
      <c r="AB14" s="1">
        <f t="shared" si="13"/>
        <v>5.9403750000000022</v>
      </c>
      <c r="AC14" s="1">
        <f t="shared" si="14"/>
        <v>10.850000000000005</v>
      </c>
      <c r="AD14" s="1">
        <f t="shared" si="15"/>
        <v>0.65100000000000025</v>
      </c>
      <c r="AE14" s="1">
        <f t="shared" si="16"/>
        <v>33.635000000000019</v>
      </c>
      <c r="AF14" s="1">
        <f t="shared" si="17"/>
        <v>32.550000000000011</v>
      </c>
      <c r="AG14" s="1">
        <f t="shared" si="18"/>
        <v>0</v>
      </c>
      <c r="AH14" s="1">
        <f t="shared" si="19"/>
        <v>32.550000000000011</v>
      </c>
      <c r="AI14" s="4">
        <f t="shared" si="20"/>
        <v>32.550000000000011</v>
      </c>
    </row>
    <row r="15" spans="1:35" x14ac:dyDescent="0.25">
      <c r="A15" s="5">
        <v>12</v>
      </c>
      <c r="B15" s="7">
        <v>7.17E-2</v>
      </c>
      <c r="C15" s="6">
        <v>3.01</v>
      </c>
      <c r="D15" s="1">
        <v>0</v>
      </c>
      <c r="E15" s="1">
        <f t="shared" si="0"/>
        <v>0</v>
      </c>
      <c r="F15" s="1">
        <v>0.18</v>
      </c>
      <c r="G15" s="1">
        <v>0.44</v>
      </c>
      <c r="H15" s="1">
        <v>0.44</v>
      </c>
      <c r="I15" s="1">
        <f>(2.4+1.88)/2</f>
        <v>2.1399999999999997</v>
      </c>
      <c r="J15" s="1">
        <f>(1.88+1.63)/2</f>
        <v>1.7549999999999999</v>
      </c>
      <c r="K15" s="1">
        <f>(1.63+1.45)/2</f>
        <v>1.54</v>
      </c>
      <c r="L15" s="1">
        <v>1</v>
      </c>
      <c r="M15" s="1">
        <v>0</v>
      </c>
      <c r="N15" s="1">
        <f t="shared" si="1"/>
        <v>3.1</v>
      </c>
      <c r="O15" s="1">
        <v>3</v>
      </c>
      <c r="P15" s="1">
        <v>0</v>
      </c>
      <c r="Q15" s="1">
        <f t="shared" si="2"/>
        <v>3</v>
      </c>
      <c r="R15" s="1">
        <f t="shared" si="3"/>
        <v>3</v>
      </c>
      <c r="S15" s="126">
        <f t="shared" si="4"/>
        <v>6.9199999999999955</v>
      </c>
      <c r="T15" s="35">
        <f t="shared" si="5"/>
        <v>19.998799999999985</v>
      </c>
      <c r="U15" s="1">
        <f t="shared" si="6"/>
        <v>0</v>
      </c>
      <c r="V15" s="1">
        <f t="shared" si="7"/>
        <v>0</v>
      </c>
      <c r="W15" s="1">
        <f t="shared" si="8"/>
        <v>1.4877999999999989</v>
      </c>
      <c r="X15" s="1">
        <f t="shared" si="9"/>
        <v>3.7367999999999979</v>
      </c>
      <c r="Y15" s="1">
        <f t="shared" si="10"/>
        <v>3.7367999999999979</v>
      </c>
      <c r="Z15" s="1">
        <f t="shared" si="11"/>
        <v>13.33829999999999</v>
      </c>
      <c r="AA15" s="1">
        <f t="shared" si="12"/>
        <v>10.674099999999992</v>
      </c>
      <c r="AB15" s="1">
        <f t="shared" si="13"/>
        <v>9.1170999999999935</v>
      </c>
      <c r="AC15" s="1">
        <f t="shared" si="14"/>
        <v>6.9199999999999955</v>
      </c>
      <c r="AD15" s="1">
        <f t="shared" si="15"/>
        <v>0</v>
      </c>
      <c r="AE15" s="1">
        <f t="shared" si="16"/>
        <v>21.451999999999988</v>
      </c>
      <c r="AF15" s="1">
        <f t="shared" si="17"/>
        <v>20.759999999999987</v>
      </c>
      <c r="AG15" s="1">
        <f t="shared" si="18"/>
        <v>0</v>
      </c>
      <c r="AH15" s="1">
        <f t="shared" si="19"/>
        <v>20.759999999999987</v>
      </c>
      <c r="AI15" s="4">
        <f t="shared" si="20"/>
        <v>20.759999999999987</v>
      </c>
    </row>
    <row r="16" spans="1:35" x14ac:dyDescent="0.25">
      <c r="A16" s="5">
        <v>13</v>
      </c>
      <c r="B16" s="7">
        <v>0.08</v>
      </c>
      <c r="C16" s="6">
        <v>2.78</v>
      </c>
      <c r="D16" s="1">
        <v>0</v>
      </c>
      <c r="E16" s="1">
        <f t="shared" si="0"/>
        <v>0</v>
      </c>
      <c r="F16" s="1">
        <v>0.21</v>
      </c>
      <c r="G16" s="1">
        <v>0.53</v>
      </c>
      <c r="H16" s="1">
        <v>0.53</v>
      </c>
      <c r="I16" s="1">
        <f>(2.95+2.44)/2</f>
        <v>2.6950000000000003</v>
      </c>
      <c r="J16" s="1">
        <f>(2.44+2.18)/2</f>
        <v>2.31</v>
      </c>
      <c r="K16" s="1">
        <f>(2.18+2.01)/2</f>
        <v>2.0949999999999998</v>
      </c>
      <c r="L16" s="1">
        <v>1</v>
      </c>
      <c r="M16" s="1">
        <v>0</v>
      </c>
      <c r="N16" s="1">
        <f t="shared" si="1"/>
        <v>3.1</v>
      </c>
      <c r="O16" s="1">
        <v>3</v>
      </c>
      <c r="P16" s="1">
        <v>0</v>
      </c>
      <c r="Q16" s="1">
        <f t="shared" si="2"/>
        <v>3</v>
      </c>
      <c r="R16" s="1">
        <f t="shared" si="3"/>
        <v>3</v>
      </c>
      <c r="S16" s="126">
        <f t="shared" si="4"/>
        <v>8.3000000000000025</v>
      </c>
      <c r="T16" s="35">
        <f t="shared" si="5"/>
        <v>24.028500000000005</v>
      </c>
      <c r="U16" s="1">
        <f t="shared" si="6"/>
        <v>0</v>
      </c>
      <c r="V16" s="1">
        <f t="shared" si="7"/>
        <v>0</v>
      </c>
      <c r="W16" s="1">
        <f t="shared" si="8"/>
        <v>1.6185000000000005</v>
      </c>
      <c r="X16" s="1">
        <f t="shared" si="9"/>
        <v>4.025500000000001</v>
      </c>
      <c r="Y16" s="1">
        <f t="shared" si="10"/>
        <v>4.025500000000001</v>
      </c>
      <c r="Z16" s="1">
        <f t="shared" si="11"/>
        <v>20.065250000000006</v>
      </c>
      <c r="AA16" s="1">
        <f t="shared" si="12"/>
        <v>16.869750000000003</v>
      </c>
      <c r="AB16" s="1">
        <f t="shared" si="13"/>
        <v>15.085250000000004</v>
      </c>
      <c r="AC16" s="1">
        <f t="shared" si="14"/>
        <v>8.3000000000000025</v>
      </c>
      <c r="AD16" s="1">
        <f t="shared" si="15"/>
        <v>0</v>
      </c>
      <c r="AE16" s="1">
        <f t="shared" si="16"/>
        <v>25.730000000000008</v>
      </c>
      <c r="AF16" s="1">
        <f t="shared" si="17"/>
        <v>24.900000000000006</v>
      </c>
      <c r="AG16" s="1">
        <f t="shared" si="18"/>
        <v>0</v>
      </c>
      <c r="AH16" s="1">
        <f t="shared" si="19"/>
        <v>24.900000000000006</v>
      </c>
      <c r="AI16" s="4">
        <f t="shared" si="20"/>
        <v>24.900000000000006</v>
      </c>
    </row>
    <row r="17" spans="1:35" x14ac:dyDescent="0.25">
      <c r="A17" s="5">
        <v>14</v>
      </c>
      <c r="B17" s="7">
        <v>8.7349999999999997E-2</v>
      </c>
      <c r="C17" s="6">
        <v>3.09</v>
      </c>
      <c r="D17" s="1">
        <v>0</v>
      </c>
      <c r="E17" s="1">
        <f t="shared" si="0"/>
        <v>0</v>
      </c>
      <c r="F17" s="1">
        <v>0.16</v>
      </c>
      <c r="G17" s="1">
        <v>0.39</v>
      </c>
      <c r="H17" s="1">
        <v>0.39</v>
      </c>
      <c r="I17" s="1">
        <f>I16</f>
        <v>2.6950000000000003</v>
      </c>
      <c r="J17" s="1">
        <f>J16</f>
        <v>2.31</v>
      </c>
      <c r="K17" s="1">
        <f>K16</f>
        <v>2.0949999999999998</v>
      </c>
      <c r="L17" s="1">
        <v>1</v>
      </c>
      <c r="M17" s="1">
        <v>0</v>
      </c>
      <c r="N17" s="1">
        <f t="shared" si="1"/>
        <v>3.1</v>
      </c>
      <c r="O17" s="1">
        <v>3</v>
      </c>
      <c r="P17" s="1">
        <v>0</v>
      </c>
      <c r="Q17" s="1">
        <f t="shared" si="2"/>
        <v>3</v>
      </c>
      <c r="R17" s="1">
        <f t="shared" si="3"/>
        <v>3</v>
      </c>
      <c r="S17" s="126">
        <f t="shared" si="4"/>
        <v>7.3499999999999952</v>
      </c>
      <c r="T17" s="35">
        <f t="shared" si="5"/>
        <v>21.572249999999983</v>
      </c>
      <c r="U17" s="1">
        <f t="shared" si="6"/>
        <v>0</v>
      </c>
      <c r="V17" s="1">
        <f t="shared" si="7"/>
        <v>0</v>
      </c>
      <c r="W17" s="1">
        <f t="shared" si="8"/>
        <v>1.3597499999999991</v>
      </c>
      <c r="X17" s="1">
        <f t="shared" si="9"/>
        <v>3.380999999999998</v>
      </c>
      <c r="Y17" s="1">
        <f t="shared" si="10"/>
        <v>3.380999999999998</v>
      </c>
      <c r="Z17" s="1">
        <f t="shared" si="11"/>
        <v>19.80824999999999</v>
      </c>
      <c r="AA17" s="1">
        <f t="shared" si="12"/>
        <v>16.97849999999999</v>
      </c>
      <c r="AB17" s="1">
        <f t="shared" si="13"/>
        <v>15.398249999999988</v>
      </c>
      <c r="AC17" s="1">
        <f t="shared" si="14"/>
        <v>7.3499999999999952</v>
      </c>
      <c r="AD17" s="1">
        <f t="shared" si="15"/>
        <v>0</v>
      </c>
      <c r="AE17" s="1">
        <f t="shared" si="16"/>
        <v>22.784999999999986</v>
      </c>
      <c r="AF17" s="1">
        <f t="shared" si="17"/>
        <v>22.049999999999986</v>
      </c>
      <c r="AG17" s="1">
        <f t="shared" si="18"/>
        <v>0</v>
      </c>
      <c r="AH17" s="1">
        <f t="shared" si="19"/>
        <v>22.049999999999986</v>
      </c>
      <c r="AI17" s="4">
        <f t="shared" si="20"/>
        <v>22.049999999999986</v>
      </c>
    </row>
    <row r="18" spans="1:35" x14ac:dyDescent="0.25">
      <c r="A18" s="5">
        <v>15</v>
      </c>
      <c r="B18" s="7">
        <v>8.9480000000000004E-2</v>
      </c>
      <c r="C18" s="6">
        <v>3.09</v>
      </c>
      <c r="D18" s="1">
        <v>0</v>
      </c>
      <c r="E18" s="1">
        <f t="shared" si="0"/>
        <v>0</v>
      </c>
      <c r="F18" s="1">
        <v>0.16</v>
      </c>
      <c r="G18" s="1">
        <v>0.36</v>
      </c>
      <c r="H18" s="1">
        <v>0.36</v>
      </c>
      <c r="I18" s="1">
        <f t="shared" ref="I18:K22" si="21">I17</f>
        <v>2.6950000000000003</v>
      </c>
      <c r="J18" s="1">
        <f t="shared" si="21"/>
        <v>2.31</v>
      </c>
      <c r="K18" s="1">
        <f t="shared" si="21"/>
        <v>2.0949999999999998</v>
      </c>
      <c r="L18" s="1">
        <v>1</v>
      </c>
      <c r="M18" s="1">
        <v>0.05</v>
      </c>
      <c r="N18" s="1">
        <f t="shared" si="1"/>
        <v>3.1</v>
      </c>
      <c r="O18" s="1">
        <v>3</v>
      </c>
      <c r="P18" s="1">
        <v>0</v>
      </c>
      <c r="Q18" s="1">
        <f t="shared" si="2"/>
        <v>3</v>
      </c>
      <c r="R18" s="1">
        <f t="shared" si="3"/>
        <v>3</v>
      </c>
      <c r="S18" s="126">
        <f t="shared" si="4"/>
        <v>2.130000000000007</v>
      </c>
      <c r="T18" s="35">
        <f t="shared" si="5"/>
        <v>6.581700000000021</v>
      </c>
      <c r="U18" s="1">
        <f t="shared" si="6"/>
        <v>0</v>
      </c>
      <c r="V18" s="1">
        <f t="shared" si="7"/>
        <v>0</v>
      </c>
      <c r="W18" s="1">
        <f t="shared" si="8"/>
        <v>0.3408000000000011</v>
      </c>
      <c r="X18" s="1">
        <f t="shared" si="9"/>
        <v>0.79875000000000262</v>
      </c>
      <c r="Y18" s="1">
        <f t="shared" si="10"/>
        <v>0.79875000000000262</v>
      </c>
      <c r="Z18" s="1">
        <f t="shared" si="11"/>
        <v>5.7403500000000198</v>
      </c>
      <c r="AA18" s="1">
        <f t="shared" si="12"/>
        <v>4.9203000000000161</v>
      </c>
      <c r="AB18" s="1">
        <f t="shared" si="13"/>
        <v>4.462350000000014</v>
      </c>
      <c r="AC18" s="1">
        <f t="shared" si="14"/>
        <v>2.130000000000007</v>
      </c>
      <c r="AD18" s="1">
        <f t="shared" si="15"/>
        <v>5.3250000000000179E-2</v>
      </c>
      <c r="AE18" s="1">
        <f t="shared" si="16"/>
        <v>6.603000000000022</v>
      </c>
      <c r="AF18" s="1">
        <f t="shared" si="17"/>
        <v>6.390000000000021</v>
      </c>
      <c r="AG18" s="1">
        <f t="shared" si="18"/>
        <v>0</v>
      </c>
      <c r="AH18" s="1">
        <f t="shared" si="19"/>
        <v>6.390000000000021</v>
      </c>
      <c r="AI18" s="4">
        <f t="shared" si="20"/>
        <v>6.390000000000021</v>
      </c>
    </row>
    <row r="19" spans="1:35" x14ac:dyDescent="0.25">
      <c r="A19" s="5">
        <v>16</v>
      </c>
      <c r="B19" s="7">
        <v>0.1</v>
      </c>
      <c r="C19" s="6">
        <v>3.06</v>
      </c>
      <c r="D19" s="1">
        <v>0</v>
      </c>
      <c r="E19" s="1">
        <f t="shared" si="0"/>
        <v>0</v>
      </c>
      <c r="F19" s="1">
        <v>0</v>
      </c>
      <c r="G19" s="1">
        <v>0</v>
      </c>
      <c r="H19" s="1">
        <v>0</v>
      </c>
      <c r="I19" s="1">
        <f t="shared" si="21"/>
        <v>2.6950000000000003</v>
      </c>
      <c r="J19" s="1">
        <f t="shared" si="21"/>
        <v>2.31</v>
      </c>
      <c r="K19" s="1">
        <f t="shared" si="21"/>
        <v>2.0949999999999998</v>
      </c>
      <c r="L19" s="1">
        <v>1</v>
      </c>
      <c r="M19" s="1">
        <v>0.05</v>
      </c>
      <c r="N19" s="1">
        <f t="shared" si="1"/>
        <v>3.1</v>
      </c>
      <c r="O19" s="1">
        <v>3</v>
      </c>
      <c r="P19" s="1">
        <v>0</v>
      </c>
      <c r="Q19" s="1">
        <f t="shared" si="2"/>
        <v>3</v>
      </c>
      <c r="R19" s="1">
        <f t="shared" si="3"/>
        <v>3</v>
      </c>
      <c r="S19" s="126">
        <f t="shared" si="4"/>
        <v>10.520000000000001</v>
      </c>
      <c r="T19" s="35">
        <f t="shared" si="5"/>
        <v>32.349000000000004</v>
      </c>
      <c r="U19" s="1">
        <f t="shared" si="6"/>
        <v>0</v>
      </c>
      <c r="V19" s="1">
        <f t="shared" si="7"/>
        <v>0</v>
      </c>
      <c r="W19" s="1">
        <f t="shared" si="8"/>
        <v>0.84160000000000013</v>
      </c>
      <c r="X19" s="1">
        <f t="shared" si="9"/>
        <v>1.8936000000000002</v>
      </c>
      <c r="Y19" s="1">
        <f t="shared" si="10"/>
        <v>1.8936000000000002</v>
      </c>
      <c r="Z19" s="1">
        <f t="shared" si="11"/>
        <v>28.351400000000005</v>
      </c>
      <c r="AA19" s="1">
        <f t="shared" si="12"/>
        <v>24.301200000000005</v>
      </c>
      <c r="AB19" s="1">
        <f t="shared" si="13"/>
        <v>22.039400000000001</v>
      </c>
      <c r="AC19" s="1">
        <f t="shared" si="14"/>
        <v>10.520000000000001</v>
      </c>
      <c r="AD19" s="1">
        <f t="shared" si="15"/>
        <v>0.52600000000000013</v>
      </c>
      <c r="AE19" s="1">
        <f t="shared" si="16"/>
        <v>32.612000000000002</v>
      </c>
      <c r="AF19" s="1">
        <f t="shared" si="17"/>
        <v>31.560000000000002</v>
      </c>
      <c r="AG19" s="1">
        <f t="shared" si="18"/>
        <v>0</v>
      </c>
      <c r="AH19" s="1">
        <f t="shared" si="19"/>
        <v>31.560000000000002</v>
      </c>
      <c r="AI19" s="4">
        <f t="shared" si="20"/>
        <v>31.560000000000002</v>
      </c>
    </row>
    <row r="20" spans="1:35" x14ac:dyDescent="0.25">
      <c r="A20" s="5">
        <v>17</v>
      </c>
      <c r="B20" s="7">
        <v>0.11700000000000001</v>
      </c>
      <c r="C20" s="6">
        <v>3.04</v>
      </c>
      <c r="D20" s="1">
        <v>0</v>
      </c>
      <c r="E20" s="1">
        <f t="shared" si="0"/>
        <v>0</v>
      </c>
      <c r="F20" s="1">
        <v>0</v>
      </c>
      <c r="G20" s="1">
        <v>0</v>
      </c>
      <c r="H20" s="1">
        <v>0</v>
      </c>
      <c r="I20" s="1">
        <f t="shared" si="21"/>
        <v>2.6950000000000003</v>
      </c>
      <c r="J20" s="1">
        <f t="shared" si="21"/>
        <v>2.31</v>
      </c>
      <c r="K20" s="1">
        <f t="shared" si="21"/>
        <v>2.0949999999999998</v>
      </c>
      <c r="L20" s="1">
        <v>1</v>
      </c>
      <c r="M20" s="1">
        <v>0.06</v>
      </c>
      <c r="N20" s="1">
        <f t="shared" si="1"/>
        <v>3.1</v>
      </c>
      <c r="O20" s="1">
        <v>3</v>
      </c>
      <c r="P20" s="1">
        <v>0</v>
      </c>
      <c r="Q20" s="1">
        <f t="shared" si="2"/>
        <v>3</v>
      </c>
      <c r="R20" s="1">
        <f t="shared" si="3"/>
        <v>3</v>
      </c>
      <c r="S20" s="126">
        <f t="shared" si="4"/>
        <v>17</v>
      </c>
      <c r="T20" s="35">
        <f t="shared" si="5"/>
        <v>51.849999999999994</v>
      </c>
      <c r="U20" s="1">
        <f t="shared" si="6"/>
        <v>0</v>
      </c>
      <c r="V20" s="1">
        <f t="shared" si="7"/>
        <v>0</v>
      </c>
      <c r="W20" s="1">
        <f t="shared" si="8"/>
        <v>0</v>
      </c>
      <c r="X20" s="1">
        <f t="shared" si="9"/>
        <v>0</v>
      </c>
      <c r="Y20" s="1">
        <f t="shared" si="10"/>
        <v>0</v>
      </c>
      <c r="Z20" s="1">
        <f t="shared" si="11"/>
        <v>45.815000000000005</v>
      </c>
      <c r="AA20" s="1">
        <f t="shared" si="12"/>
        <v>39.270000000000003</v>
      </c>
      <c r="AB20" s="1">
        <f t="shared" si="13"/>
        <v>35.614999999999995</v>
      </c>
      <c r="AC20" s="1">
        <f t="shared" si="14"/>
        <v>17</v>
      </c>
      <c r="AD20" s="1">
        <f t="shared" si="15"/>
        <v>0.93500000000000005</v>
      </c>
      <c r="AE20" s="1">
        <f t="shared" si="16"/>
        <v>52.7</v>
      </c>
      <c r="AF20" s="1">
        <f t="shared" si="17"/>
        <v>51</v>
      </c>
      <c r="AG20" s="1">
        <f t="shared" si="18"/>
        <v>0</v>
      </c>
      <c r="AH20" s="1">
        <f t="shared" si="19"/>
        <v>51</v>
      </c>
      <c r="AI20" s="4">
        <f t="shared" si="20"/>
        <v>51</v>
      </c>
    </row>
    <row r="21" spans="1:35" x14ac:dyDescent="0.25">
      <c r="A21" s="5" t="s">
        <v>54</v>
      </c>
      <c r="B21" s="7">
        <v>0.13422999999999999</v>
      </c>
      <c r="C21" s="6">
        <v>3.04</v>
      </c>
      <c r="D21" s="1">
        <v>0</v>
      </c>
      <c r="E21" s="1">
        <f t="shared" si="0"/>
        <v>0</v>
      </c>
      <c r="F21" s="1">
        <v>0</v>
      </c>
      <c r="G21" s="1">
        <v>0</v>
      </c>
      <c r="H21" s="1">
        <v>0</v>
      </c>
      <c r="I21" s="1">
        <f t="shared" si="21"/>
        <v>2.6950000000000003</v>
      </c>
      <c r="J21" s="1">
        <f t="shared" si="21"/>
        <v>2.31</v>
      </c>
      <c r="K21" s="1">
        <f t="shared" si="21"/>
        <v>2.0949999999999998</v>
      </c>
      <c r="L21" s="1">
        <v>1</v>
      </c>
      <c r="M21" s="1">
        <v>0.1</v>
      </c>
      <c r="N21" s="1">
        <f t="shared" si="1"/>
        <v>3.1</v>
      </c>
      <c r="O21" s="1">
        <v>3</v>
      </c>
      <c r="P21" s="1">
        <v>0</v>
      </c>
      <c r="Q21" s="1">
        <f t="shared" si="2"/>
        <v>3</v>
      </c>
      <c r="R21" s="1">
        <f t="shared" si="3"/>
        <v>3</v>
      </c>
      <c r="S21" s="126">
        <f t="shared" si="4"/>
        <v>17.229999999999983</v>
      </c>
      <c r="T21" s="35">
        <f t="shared" si="5"/>
        <v>52.379199999999948</v>
      </c>
      <c r="U21" s="1">
        <f t="shared" si="6"/>
        <v>0</v>
      </c>
      <c r="V21" s="1">
        <f t="shared" si="7"/>
        <v>0</v>
      </c>
      <c r="W21" s="1">
        <f t="shared" si="8"/>
        <v>0</v>
      </c>
      <c r="X21" s="1">
        <f t="shared" si="9"/>
        <v>0</v>
      </c>
      <c r="Y21" s="1">
        <f t="shared" si="10"/>
        <v>0</v>
      </c>
      <c r="Z21" s="1">
        <f t="shared" si="11"/>
        <v>46.434849999999955</v>
      </c>
      <c r="AA21" s="1">
        <f t="shared" si="12"/>
        <v>39.801299999999962</v>
      </c>
      <c r="AB21" s="1">
        <f t="shared" si="13"/>
        <v>36.096849999999961</v>
      </c>
      <c r="AC21" s="1">
        <f t="shared" si="14"/>
        <v>17.229999999999983</v>
      </c>
      <c r="AD21" s="1">
        <f t="shared" si="15"/>
        <v>1.3783999999999987</v>
      </c>
      <c r="AE21" s="1">
        <f t="shared" si="16"/>
        <v>53.412999999999947</v>
      </c>
      <c r="AF21" s="1">
        <f t="shared" si="17"/>
        <v>51.689999999999948</v>
      </c>
      <c r="AG21" s="1">
        <f t="shared" si="18"/>
        <v>0</v>
      </c>
      <c r="AH21" s="1">
        <f t="shared" si="19"/>
        <v>51.689999999999948</v>
      </c>
      <c r="AI21" s="4">
        <f t="shared" si="20"/>
        <v>51.689999999999948</v>
      </c>
    </row>
    <row r="22" spans="1:35" x14ac:dyDescent="0.25">
      <c r="A22" s="5">
        <v>19</v>
      </c>
      <c r="B22" s="7">
        <v>0.14294999999999999</v>
      </c>
      <c r="C22" s="6">
        <v>3.09</v>
      </c>
      <c r="D22" s="1">
        <v>0</v>
      </c>
      <c r="E22" s="1">
        <f t="shared" si="0"/>
        <v>0</v>
      </c>
      <c r="F22" s="1">
        <v>0</v>
      </c>
      <c r="G22" s="1">
        <v>0</v>
      </c>
      <c r="H22" s="1">
        <v>0</v>
      </c>
      <c r="I22" s="1">
        <f t="shared" si="21"/>
        <v>2.6950000000000003</v>
      </c>
      <c r="J22" s="1">
        <f t="shared" si="21"/>
        <v>2.31</v>
      </c>
      <c r="K22" s="1">
        <f t="shared" si="21"/>
        <v>2.0949999999999998</v>
      </c>
      <c r="L22" s="1">
        <v>1</v>
      </c>
      <c r="M22" s="1">
        <v>0.04</v>
      </c>
      <c r="N22" s="1">
        <f t="shared" si="1"/>
        <v>3.1</v>
      </c>
      <c r="O22" s="1">
        <v>3</v>
      </c>
      <c r="P22" s="1">
        <v>0</v>
      </c>
      <c r="Q22" s="1">
        <f t="shared" si="2"/>
        <v>3</v>
      </c>
      <c r="R22" s="1">
        <f t="shared" si="3"/>
        <v>3</v>
      </c>
      <c r="S22" s="126">
        <f t="shared" si="4"/>
        <v>8.720000000000006</v>
      </c>
      <c r="T22" s="35">
        <f t="shared" si="5"/>
        <v>26.726800000000019</v>
      </c>
      <c r="U22" s="1">
        <f t="shared" si="6"/>
        <v>0</v>
      </c>
      <c r="V22" s="1">
        <f t="shared" si="7"/>
        <v>0</v>
      </c>
      <c r="W22" s="1">
        <f t="shared" si="8"/>
        <v>0</v>
      </c>
      <c r="X22" s="1">
        <f t="shared" si="9"/>
        <v>0</v>
      </c>
      <c r="Y22" s="1">
        <f t="shared" si="10"/>
        <v>0</v>
      </c>
      <c r="Z22" s="1">
        <f t="shared" si="11"/>
        <v>23.500400000000017</v>
      </c>
      <c r="AA22" s="1">
        <f t="shared" si="12"/>
        <v>20.143200000000014</v>
      </c>
      <c r="AB22" s="1">
        <f t="shared" si="13"/>
        <v>18.26840000000001</v>
      </c>
      <c r="AC22" s="1">
        <f t="shared" si="14"/>
        <v>8.720000000000006</v>
      </c>
      <c r="AD22" s="1">
        <f t="shared" si="15"/>
        <v>0.6104000000000005</v>
      </c>
      <c r="AE22" s="1">
        <f t="shared" si="16"/>
        <v>27.032000000000018</v>
      </c>
      <c r="AF22" s="1">
        <f t="shared" si="17"/>
        <v>26.160000000000018</v>
      </c>
      <c r="AG22" s="1">
        <f t="shared" si="18"/>
        <v>0</v>
      </c>
      <c r="AH22" s="1">
        <f t="shared" si="19"/>
        <v>26.160000000000018</v>
      </c>
      <c r="AI22" s="4">
        <f t="shared" si="20"/>
        <v>26.160000000000018</v>
      </c>
    </row>
    <row r="23" spans="1:35" x14ac:dyDescent="0.25">
      <c r="A23" s="5" t="s">
        <v>55</v>
      </c>
      <c r="B23" s="7">
        <v>0.15026999999999999</v>
      </c>
      <c r="C23" s="6">
        <v>3.14</v>
      </c>
      <c r="D23" s="1">
        <v>0</v>
      </c>
      <c r="E23" s="1">
        <f t="shared" si="0"/>
        <v>0</v>
      </c>
      <c r="F23" s="1">
        <v>0</v>
      </c>
      <c r="G23" s="1">
        <v>0</v>
      </c>
      <c r="H23" s="1">
        <v>0</v>
      </c>
      <c r="I23" s="1">
        <f>(1.92+1.4)/2</f>
        <v>1.66</v>
      </c>
      <c r="J23" s="1">
        <f>(1.4+1.15)/2</f>
        <v>1.2749999999999999</v>
      </c>
      <c r="K23" s="1">
        <f>(1.15+0.98)/2</f>
        <v>1.0649999999999999</v>
      </c>
      <c r="L23" s="1">
        <v>1</v>
      </c>
      <c r="M23" s="1">
        <v>0.02</v>
      </c>
      <c r="N23" s="1">
        <f t="shared" si="1"/>
        <v>3.1</v>
      </c>
      <c r="O23" s="1">
        <v>3</v>
      </c>
      <c r="P23" s="1">
        <v>0</v>
      </c>
      <c r="Q23" s="1">
        <f t="shared" si="2"/>
        <v>3</v>
      </c>
      <c r="R23" s="1">
        <f t="shared" si="3"/>
        <v>3</v>
      </c>
      <c r="S23" s="126">
        <f t="shared" si="4"/>
        <v>7.3199999999999932</v>
      </c>
      <c r="T23" s="35">
        <f t="shared" si="5"/>
        <v>22.801799999999979</v>
      </c>
      <c r="U23" s="1">
        <f t="shared" si="6"/>
        <v>0</v>
      </c>
      <c r="V23" s="1">
        <f t="shared" si="7"/>
        <v>0</v>
      </c>
      <c r="W23" s="1">
        <f t="shared" si="8"/>
        <v>0</v>
      </c>
      <c r="X23" s="1">
        <f t="shared" si="9"/>
        <v>0</v>
      </c>
      <c r="Y23" s="1">
        <f t="shared" si="10"/>
        <v>0</v>
      </c>
      <c r="Z23" s="1">
        <f t="shared" si="11"/>
        <v>15.939299999999987</v>
      </c>
      <c r="AA23" s="1">
        <f t="shared" si="12"/>
        <v>13.121099999999988</v>
      </c>
      <c r="AB23" s="1">
        <f t="shared" si="13"/>
        <v>11.565599999999987</v>
      </c>
      <c r="AC23" s="1">
        <f t="shared" si="14"/>
        <v>7.3199999999999932</v>
      </c>
      <c r="AD23" s="1">
        <f t="shared" si="15"/>
        <v>0.2195999999999998</v>
      </c>
      <c r="AE23" s="1">
        <f t="shared" si="16"/>
        <v>22.691999999999979</v>
      </c>
      <c r="AF23" s="1">
        <f t="shared" si="17"/>
        <v>21.95999999999998</v>
      </c>
      <c r="AG23" s="1">
        <f t="shared" si="18"/>
        <v>0</v>
      </c>
      <c r="AH23" s="1">
        <f t="shared" si="19"/>
        <v>21.95999999999998</v>
      </c>
      <c r="AI23" s="4">
        <f t="shared" si="20"/>
        <v>21.95999999999998</v>
      </c>
    </row>
    <row r="24" spans="1:35" x14ac:dyDescent="0.25">
      <c r="A24" s="5">
        <v>21</v>
      </c>
      <c r="B24" s="7">
        <v>0.15317</v>
      </c>
      <c r="C24" s="6">
        <v>3.17</v>
      </c>
      <c r="D24" s="1">
        <v>0</v>
      </c>
      <c r="E24" s="1">
        <f t="shared" si="0"/>
        <v>0</v>
      </c>
      <c r="F24" s="1">
        <v>0</v>
      </c>
      <c r="G24" s="1">
        <v>0</v>
      </c>
      <c r="H24" s="1">
        <v>0</v>
      </c>
      <c r="I24" s="1">
        <f>(1.45+0.93)/2</f>
        <v>1.19</v>
      </c>
      <c r="J24" s="1">
        <f>(0.93+0.67)/2</f>
        <v>0.8</v>
      </c>
      <c r="K24" s="1">
        <f>(0.67+0.5)/2</f>
        <v>0.58499999999999996</v>
      </c>
      <c r="L24" s="1">
        <v>1</v>
      </c>
      <c r="M24" s="1">
        <v>0.02</v>
      </c>
      <c r="N24" s="1">
        <f t="shared" si="1"/>
        <v>3.1</v>
      </c>
      <c r="O24" s="1">
        <v>3</v>
      </c>
      <c r="P24" s="1">
        <v>0</v>
      </c>
      <c r="Q24" s="1">
        <f t="shared" si="2"/>
        <v>3</v>
      </c>
      <c r="R24" s="1">
        <f t="shared" si="3"/>
        <v>3</v>
      </c>
      <c r="S24" s="126">
        <f t="shared" si="4"/>
        <v>2.9000000000000137</v>
      </c>
      <c r="T24" s="35">
        <f t="shared" si="5"/>
        <v>9.1495000000000442</v>
      </c>
      <c r="U24" s="1">
        <f t="shared" si="6"/>
        <v>0</v>
      </c>
      <c r="V24" s="1">
        <f t="shared" si="7"/>
        <v>0</v>
      </c>
      <c r="W24" s="1">
        <f t="shared" si="8"/>
        <v>0</v>
      </c>
      <c r="X24" s="1">
        <f t="shared" si="9"/>
        <v>0</v>
      </c>
      <c r="Y24" s="1">
        <f t="shared" si="10"/>
        <v>0</v>
      </c>
      <c r="Z24" s="1">
        <f t="shared" si="11"/>
        <v>4.1325000000000189</v>
      </c>
      <c r="AA24" s="1">
        <f t="shared" si="12"/>
        <v>3.0087500000000142</v>
      </c>
      <c r="AB24" s="1">
        <f t="shared" si="13"/>
        <v>2.3925000000000112</v>
      </c>
      <c r="AC24" s="1">
        <f t="shared" si="14"/>
        <v>2.9000000000000137</v>
      </c>
      <c r="AD24" s="1">
        <f t="shared" si="15"/>
        <v>5.8000000000000274E-2</v>
      </c>
      <c r="AE24" s="1">
        <f t="shared" si="16"/>
        <v>8.9900000000000428</v>
      </c>
      <c r="AF24" s="1">
        <f t="shared" si="17"/>
        <v>8.7000000000000419</v>
      </c>
      <c r="AG24" s="1">
        <f t="shared" si="18"/>
        <v>0</v>
      </c>
      <c r="AH24" s="1">
        <f t="shared" si="19"/>
        <v>8.7000000000000419</v>
      </c>
      <c r="AI24" s="4">
        <f t="shared" si="20"/>
        <v>8.7000000000000419</v>
      </c>
    </row>
    <row r="25" spans="1:35" x14ac:dyDescent="0.25">
      <c r="A25" s="5" t="s">
        <v>56</v>
      </c>
      <c r="B25" s="7">
        <v>0.1663</v>
      </c>
      <c r="C25" s="6">
        <v>3.21</v>
      </c>
      <c r="D25" s="1">
        <v>0</v>
      </c>
      <c r="E25" s="1">
        <f t="shared" si="0"/>
        <v>0</v>
      </c>
      <c r="F25" s="1">
        <v>0.21</v>
      </c>
      <c r="G25" s="1">
        <v>0.46</v>
      </c>
      <c r="H25" s="1">
        <v>0.45</v>
      </c>
      <c r="I25" s="1">
        <v>0</v>
      </c>
      <c r="J25" s="1">
        <v>0</v>
      </c>
      <c r="K25" s="1">
        <v>0</v>
      </c>
      <c r="L25" s="1">
        <v>1</v>
      </c>
      <c r="M25" s="1">
        <v>0.09</v>
      </c>
      <c r="N25" s="1">
        <f t="shared" si="1"/>
        <v>3.1</v>
      </c>
      <c r="O25" s="1">
        <v>3</v>
      </c>
      <c r="P25" s="1">
        <v>0</v>
      </c>
      <c r="Q25" s="1">
        <f t="shared" si="2"/>
        <v>3</v>
      </c>
      <c r="R25" s="1">
        <f t="shared" si="3"/>
        <v>3</v>
      </c>
      <c r="S25" s="126">
        <f t="shared" si="4"/>
        <v>13.130000000000003</v>
      </c>
      <c r="T25" s="35">
        <f t="shared" si="5"/>
        <v>41.884700000000009</v>
      </c>
      <c r="U25" s="1">
        <f t="shared" si="6"/>
        <v>0</v>
      </c>
      <c r="V25" s="1">
        <f t="shared" si="7"/>
        <v>0</v>
      </c>
      <c r="W25" s="1">
        <f t="shared" si="8"/>
        <v>1.3786500000000002</v>
      </c>
      <c r="X25" s="1">
        <f t="shared" si="9"/>
        <v>3.0199000000000007</v>
      </c>
      <c r="Y25" s="1">
        <f t="shared" si="10"/>
        <v>2.9542500000000005</v>
      </c>
      <c r="Z25" s="1">
        <f t="shared" si="11"/>
        <v>7.8123500000000012</v>
      </c>
      <c r="AA25" s="1">
        <f t="shared" si="12"/>
        <v>5.2520000000000016</v>
      </c>
      <c r="AB25" s="1">
        <f t="shared" si="13"/>
        <v>3.8405250000000004</v>
      </c>
      <c r="AC25" s="1">
        <f t="shared" si="14"/>
        <v>13.130000000000003</v>
      </c>
      <c r="AD25" s="1">
        <f t="shared" si="15"/>
        <v>0.72215000000000018</v>
      </c>
      <c r="AE25" s="1">
        <f t="shared" si="16"/>
        <v>40.70300000000001</v>
      </c>
      <c r="AF25" s="1">
        <f t="shared" si="17"/>
        <v>39.390000000000008</v>
      </c>
      <c r="AG25" s="1">
        <f t="shared" si="18"/>
        <v>0</v>
      </c>
      <c r="AH25" s="1">
        <f t="shared" si="19"/>
        <v>39.390000000000008</v>
      </c>
      <c r="AI25" s="4">
        <f t="shared" si="20"/>
        <v>39.390000000000008</v>
      </c>
    </row>
    <row r="26" spans="1:35" x14ac:dyDescent="0.25">
      <c r="A26" s="5">
        <v>23</v>
      </c>
      <c r="B26" s="7">
        <v>0.17745</v>
      </c>
      <c r="C26" s="6">
        <v>3.39</v>
      </c>
      <c r="D26" s="1">
        <v>0</v>
      </c>
      <c r="E26" s="1">
        <f t="shared" si="0"/>
        <v>0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">
        <v>0</v>
      </c>
      <c r="L26" s="1">
        <v>1</v>
      </c>
      <c r="M26" s="1">
        <v>0.06</v>
      </c>
      <c r="N26" s="1">
        <f t="shared" si="1"/>
        <v>3.1</v>
      </c>
      <c r="O26" s="1">
        <v>3</v>
      </c>
      <c r="P26" s="1">
        <v>0</v>
      </c>
      <c r="Q26" s="1">
        <f t="shared" si="2"/>
        <v>3</v>
      </c>
      <c r="R26" s="1">
        <f t="shared" si="3"/>
        <v>3</v>
      </c>
      <c r="S26" s="126">
        <f t="shared" si="4"/>
        <v>11.149999999999993</v>
      </c>
      <c r="T26" s="35">
        <f t="shared" si="5"/>
        <v>36.794999999999973</v>
      </c>
      <c r="U26" s="1">
        <f t="shared" si="6"/>
        <v>0</v>
      </c>
      <c r="V26" s="1">
        <f t="shared" si="7"/>
        <v>0</v>
      </c>
      <c r="W26" s="1">
        <f t="shared" si="8"/>
        <v>1.1707499999999993</v>
      </c>
      <c r="X26" s="1">
        <f t="shared" si="9"/>
        <v>2.5644999999999984</v>
      </c>
      <c r="Y26" s="1">
        <f t="shared" si="10"/>
        <v>2.5087499999999987</v>
      </c>
      <c r="Z26" s="1">
        <f t="shared" si="11"/>
        <v>0</v>
      </c>
      <c r="AA26" s="1">
        <f t="shared" si="12"/>
        <v>0</v>
      </c>
      <c r="AB26" s="1">
        <f t="shared" si="13"/>
        <v>0</v>
      </c>
      <c r="AC26" s="1">
        <f t="shared" si="14"/>
        <v>11.149999999999993</v>
      </c>
      <c r="AD26" s="1">
        <f t="shared" si="15"/>
        <v>0.83624999999999949</v>
      </c>
      <c r="AE26" s="1">
        <f t="shared" si="16"/>
        <v>34.564999999999984</v>
      </c>
      <c r="AF26" s="1">
        <f t="shared" si="17"/>
        <v>33.449999999999982</v>
      </c>
      <c r="AG26" s="1">
        <f t="shared" si="18"/>
        <v>0</v>
      </c>
      <c r="AH26" s="1">
        <f t="shared" si="19"/>
        <v>33.449999999999982</v>
      </c>
      <c r="AI26" s="4">
        <f t="shared" si="20"/>
        <v>33.449999999999982</v>
      </c>
    </row>
    <row r="27" spans="1:35" x14ac:dyDescent="0.25">
      <c r="A27" s="5">
        <v>24</v>
      </c>
      <c r="B27" s="7">
        <v>0.18556</v>
      </c>
      <c r="C27" s="6">
        <v>3.15</v>
      </c>
      <c r="D27" s="1">
        <v>0</v>
      </c>
      <c r="E27" s="1">
        <f t="shared" si="0"/>
        <v>0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">
        <v>0</v>
      </c>
      <c r="L27" s="1">
        <v>1</v>
      </c>
      <c r="M27" s="1">
        <v>0.1</v>
      </c>
      <c r="N27" s="1">
        <f t="shared" si="1"/>
        <v>3.1</v>
      </c>
      <c r="O27" s="1">
        <v>3</v>
      </c>
      <c r="P27" s="1">
        <v>0</v>
      </c>
      <c r="Q27" s="1">
        <f t="shared" si="2"/>
        <v>3</v>
      </c>
      <c r="R27" s="1">
        <f t="shared" si="3"/>
        <v>3</v>
      </c>
      <c r="S27" s="126">
        <f t="shared" si="4"/>
        <v>8.1100000000000065</v>
      </c>
      <c r="T27" s="35">
        <f t="shared" si="5"/>
        <v>26.519700000000022</v>
      </c>
      <c r="U27" s="1">
        <f t="shared" si="6"/>
        <v>0</v>
      </c>
      <c r="V27" s="1">
        <f t="shared" si="7"/>
        <v>0</v>
      </c>
      <c r="W27" s="1">
        <f t="shared" si="8"/>
        <v>0</v>
      </c>
      <c r="X27" s="1">
        <f t="shared" si="9"/>
        <v>0</v>
      </c>
      <c r="Y27" s="1">
        <f t="shared" si="10"/>
        <v>0</v>
      </c>
      <c r="Z27" s="1">
        <f t="shared" si="11"/>
        <v>0</v>
      </c>
      <c r="AA27" s="1">
        <f t="shared" si="12"/>
        <v>0</v>
      </c>
      <c r="AB27" s="1">
        <f t="shared" si="13"/>
        <v>0</v>
      </c>
      <c r="AC27" s="1">
        <f t="shared" si="14"/>
        <v>8.1100000000000065</v>
      </c>
      <c r="AD27" s="1">
        <f t="shared" si="15"/>
        <v>0.64880000000000049</v>
      </c>
      <c r="AE27" s="1">
        <f t="shared" si="16"/>
        <v>25.14100000000002</v>
      </c>
      <c r="AF27" s="1">
        <f t="shared" si="17"/>
        <v>24.33000000000002</v>
      </c>
      <c r="AG27" s="1">
        <f t="shared" si="18"/>
        <v>0</v>
      </c>
      <c r="AH27" s="1">
        <f t="shared" si="19"/>
        <v>24.33000000000002</v>
      </c>
      <c r="AI27" s="4">
        <f t="shared" si="20"/>
        <v>24.33000000000002</v>
      </c>
    </row>
    <row r="28" spans="1:35" x14ac:dyDescent="0.25">
      <c r="A28" s="5" t="s">
        <v>161</v>
      </c>
      <c r="B28" s="7">
        <v>0.18856000000000001</v>
      </c>
      <c r="C28" s="6">
        <v>3.08</v>
      </c>
      <c r="D28" s="1">
        <v>0</v>
      </c>
      <c r="E28" s="1">
        <f t="shared" si="0"/>
        <v>0</v>
      </c>
      <c r="F28" s="1">
        <v>0.31</v>
      </c>
      <c r="G28" s="1">
        <v>0.74</v>
      </c>
      <c r="H28" s="1">
        <f>(0.74+0.63)/2</f>
        <v>0.68500000000000005</v>
      </c>
      <c r="I28" s="1">
        <v>0</v>
      </c>
      <c r="J28" s="1">
        <v>0</v>
      </c>
      <c r="K28" s="1">
        <v>0</v>
      </c>
      <c r="L28" s="1">
        <v>1</v>
      </c>
      <c r="M28" s="1">
        <v>0.13</v>
      </c>
      <c r="N28" s="1">
        <f t="shared" si="1"/>
        <v>3.4</v>
      </c>
      <c r="O28" s="1">
        <v>3.3</v>
      </c>
      <c r="P28" s="1">
        <v>0</v>
      </c>
      <c r="Q28" s="1">
        <f t="shared" si="2"/>
        <v>3.3</v>
      </c>
      <c r="R28" s="1">
        <f t="shared" si="3"/>
        <v>3.3</v>
      </c>
      <c r="S28" s="126">
        <f t="shared" si="4"/>
        <v>3.0000000000000027</v>
      </c>
      <c r="T28" s="35">
        <f t="shared" si="5"/>
        <v>9.3450000000000095</v>
      </c>
      <c r="U28" s="1">
        <f t="shared" si="6"/>
        <v>0</v>
      </c>
      <c r="V28" s="1">
        <f t="shared" si="7"/>
        <v>0</v>
      </c>
      <c r="W28" s="1">
        <f t="shared" si="8"/>
        <v>0.46500000000000041</v>
      </c>
      <c r="X28" s="1">
        <f t="shared" si="9"/>
        <v>1.110000000000001</v>
      </c>
      <c r="Y28" s="1">
        <f t="shared" si="10"/>
        <v>1.027500000000001</v>
      </c>
      <c r="Z28" s="1">
        <f t="shared" si="11"/>
        <v>0</v>
      </c>
      <c r="AA28" s="1">
        <f t="shared" si="12"/>
        <v>0</v>
      </c>
      <c r="AB28" s="1">
        <f t="shared" si="13"/>
        <v>0</v>
      </c>
      <c r="AC28" s="1">
        <f t="shared" si="14"/>
        <v>3.0000000000000027</v>
      </c>
      <c r="AD28" s="1">
        <f t="shared" si="15"/>
        <v>0.34500000000000031</v>
      </c>
      <c r="AE28" s="1">
        <f t="shared" si="16"/>
        <v>9.7500000000000089</v>
      </c>
      <c r="AF28" s="1">
        <f t="shared" si="17"/>
        <v>9.4500000000000082</v>
      </c>
      <c r="AG28" s="1">
        <f t="shared" si="18"/>
        <v>0</v>
      </c>
      <c r="AH28" s="1">
        <f t="shared" si="19"/>
        <v>9.4500000000000082</v>
      </c>
      <c r="AI28" s="4">
        <f t="shared" si="20"/>
        <v>9.4500000000000082</v>
      </c>
    </row>
    <row r="29" spans="1:35" x14ac:dyDescent="0.25">
      <c r="A29" s="5">
        <v>26</v>
      </c>
      <c r="B29" s="7">
        <v>0.20244999999999999</v>
      </c>
      <c r="C29" s="6">
        <v>3.35</v>
      </c>
      <c r="D29" s="1">
        <v>0</v>
      </c>
      <c r="E29" s="1">
        <f t="shared" si="0"/>
        <v>0</v>
      </c>
      <c r="F29" s="1">
        <v>0.28000000000000003</v>
      </c>
      <c r="G29" s="1">
        <v>0.66</v>
      </c>
      <c r="H29" s="1">
        <f>(0.66+0.57)/2</f>
        <v>0.61499999999999999</v>
      </c>
      <c r="I29" s="1">
        <v>0</v>
      </c>
      <c r="J29" s="1">
        <v>0</v>
      </c>
      <c r="K29" s="1">
        <v>0</v>
      </c>
      <c r="L29" s="1">
        <v>1</v>
      </c>
      <c r="M29" s="1">
        <v>0.15</v>
      </c>
      <c r="N29" s="1">
        <f t="shared" si="1"/>
        <v>3.4</v>
      </c>
      <c r="O29" s="1">
        <v>3.3</v>
      </c>
      <c r="P29" s="1">
        <v>0</v>
      </c>
      <c r="Q29" s="1">
        <f t="shared" si="2"/>
        <v>3.3</v>
      </c>
      <c r="R29" s="1">
        <f t="shared" si="3"/>
        <v>3.3</v>
      </c>
      <c r="S29" s="126">
        <f t="shared" si="4"/>
        <v>13.889999999999986</v>
      </c>
      <c r="T29" s="35">
        <f t="shared" si="5"/>
        <v>44.656349999999954</v>
      </c>
      <c r="U29" s="1">
        <f t="shared" si="6"/>
        <v>0</v>
      </c>
      <c r="V29" s="1">
        <f t="shared" si="7"/>
        <v>0</v>
      </c>
      <c r="W29" s="1">
        <f t="shared" si="8"/>
        <v>4.0975499999999965</v>
      </c>
      <c r="X29" s="1">
        <f t="shared" si="9"/>
        <v>9.7229999999999901</v>
      </c>
      <c r="Y29" s="1">
        <f t="shared" si="10"/>
        <v>9.0284999999999922</v>
      </c>
      <c r="Z29" s="1">
        <f t="shared" si="11"/>
        <v>0</v>
      </c>
      <c r="AA29" s="1">
        <f t="shared" si="12"/>
        <v>0</v>
      </c>
      <c r="AB29" s="1">
        <f t="shared" si="13"/>
        <v>0</v>
      </c>
      <c r="AC29" s="1">
        <f t="shared" si="14"/>
        <v>13.889999999999986</v>
      </c>
      <c r="AD29" s="1">
        <f t="shared" si="15"/>
        <v>1.9445999999999983</v>
      </c>
      <c r="AE29" s="1">
        <f t="shared" si="16"/>
        <v>47.225999999999949</v>
      </c>
      <c r="AF29" s="1">
        <f t="shared" si="17"/>
        <v>45.836999999999954</v>
      </c>
      <c r="AG29" s="1">
        <f t="shared" si="18"/>
        <v>0</v>
      </c>
      <c r="AH29" s="1">
        <f t="shared" si="19"/>
        <v>45.836999999999954</v>
      </c>
      <c r="AI29" s="4">
        <f t="shared" si="20"/>
        <v>45.836999999999954</v>
      </c>
    </row>
    <row r="30" spans="1:35" x14ac:dyDescent="0.25">
      <c r="A30" s="5" t="s">
        <v>57</v>
      </c>
      <c r="B30" s="7">
        <v>0.21598000000000001</v>
      </c>
      <c r="C30" s="6">
        <v>3.35</v>
      </c>
      <c r="D30" s="1">
        <v>0</v>
      </c>
      <c r="E30" s="1">
        <f t="shared" si="0"/>
        <v>0</v>
      </c>
      <c r="F30" s="1">
        <v>0.2</v>
      </c>
      <c r="G30" s="1">
        <v>0.46</v>
      </c>
      <c r="H30" s="1">
        <f>(0.46+0.39)/2</f>
        <v>0.42500000000000004</v>
      </c>
      <c r="I30" s="1">
        <v>0</v>
      </c>
      <c r="J30" s="1">
        <v>0</v>
      </c>
      <c r="K30" s="1">
        <v>0</v>
      </c>
      <c r="L30" s="1">
        <v>1</v>
      </c>
      <c r="M30" s="1">
        <v>0.16</v>
      </c>
      <c r="N30" s="1">
        <f t="shared" si="1"/>
        <v>3.4</v>
      </c>
      <c r="O30" s="1">
        <v>3.3</v>
      </c>
      <c r="P30" s="1">
        <v>0</v>
      </c>
      <c r="Q30" s="1">
        <f t="shared" si="2"/>
        <v>3.3</v>
      </c>
      <c r="R30" s="1">
        <f t="shared" si="3"/>
        <v>3.3</v>
      </c>
      <c r="S30" s="126">
        <f t="shared" si="4"/>
        <v>13.530000000000014</v>
      </c>
      <c r="T30" s="35">
        <f t="shared" si="5"/>
        <v>45.325500000000048</v>
      </c>
      <c r="U30" s="1">
        <f t="shared" si="6"/>
        <v>0</v>
      </c>
      <c r="V30" s="1">
        <f t="shared" si="7"/>
        <v>0</v>
      </c>
      <c r="W30" s="1">
        <f t="shared" si="8"/>
        <v>3.2472000000000034</v>
      </c>
      <c r="X30" s="1">
        <f t="shared" si="9"/>
        <v>7.5768000000000084</v>
      </c>
      <c r="Y30" s="1">
        <f t="shared" si="10"/>
        <v>7.0356000000000076</v>
      </c>
      <c r="Z30" s="1">
        <f t="shared" si="11"/>
        <v>0</v>
      </c>
      <c r="AA30" s="1">
        <f t="shared" si="12"/>
        <v>0</v>
      </c>
      <c r="AB30" s="1">
        <f t="shared" si="13"/>
        <v>0</v>
      </c>
      <c r="AC30" s="1">
        <f t="shared" si="14"/>
        <v>13.530000000000014</v>
      </c>
      <c r="AD30" s="1">
        <f t="shared" si="15"/>
        <v>2.0971500000000023</v>
      </c>
      <c r="AE30" s="1">
        <f t="shared" si="16"/>
        <v>46.002000000000045</v>
      </c>
      <c r="AF30" s="1">
        <f t="shared" si="17"/>
        <v>44.649000000000044</v>
      </c>
      <c r="AG30" s="1">
        <f t="shared" si="18"/>
        <v>0</v>
      </c>
      <c r="AH30" s="1">
        <f t="shared" si="19"/>
        <v>44.649000000000044</v>
      </c>
      <c r="AI30" s="4">
        <f t="shared" si="20"/>
        <v>44.649000000000044</v>
      </c>
    </row>
    <row r="31" spans="1:35" x14ac:dyDescent="0.25">
      <c r="A31" s="5">
        <v>28</v>
      </c>
      <c r="B31" s="7">
        <v>0.23018</v>
      </c>
      <c r="C31" s="6">
        <v>3.06</v>
      </c>
      <c r="D31" s="1">
        <v>0</v>
      </c>
      <c r="E31" s="1">
        <f t="shared" si="0"/>
        <v>0</v>
      </c>
      <c r="F31" s="1">
        <v>0.27</v>
      </c>
      <c r="G31" s="1">
        <v>0.62</v>
      </c>
      <c r="H31" s="1">
        <f>(0.62+0.58)/2</f>
        <v>0.6</v>
      </c>
      <c r="I31" s="1">
        <v>0</v>
      </c>
      <c r="J31" s="1">
        <v>0</v>
      </c>
      <c r="K31" s="1">
        <v>0</v>
      </c>
      <c r="L31" s="1">
        <v>1</v>
      </c>
      <c r="M31" s="1">
        <v>0.16</v>
      </c>
      <c r="N31" s="1">
        <f t="shared" si="1"/>
        <v>3.4</v>
      </c>
      <c r="O31" s="1">
        <v>3.3</v>
      </c>
      <c r="P31" s="1">
        <v>0</v>
      </c>
      <c r="Q31" s="1">
        <f t="shared" si="2"/>
        <v>3.3</v>
      </c>
      <c r="R31" s="1">
        <f t="shared" si="3"/>
        <v>3.3</v>
      </c>
      <c r="S31" s="126">
        <f t="shared" si="4"/>
        <v>14.19999999999999</v>
      </c>
      <c r="T31" s="35">
        <f t="shared" si="5"/>
        <v>45.510999999999967</v>
      </c>
      <c r="U31" s="1">
        <f t="shared" si="6"/>
        <v>0</v>
      </c>
      <c r="V31" s="1">
        <f t="shared" si="7"/>
        <v>0</v>
      </c>
      <c r="W31" s="1">
        <f t="shared" si="8"/>
        <v>3.336999999999998</v>
      </c>
      <c r="X31" s="1">
        <f t="shared" si="9"/>
        <v>7.6679999999999957</v>
      </c>
      <c r="Y31" s="1">
        <f t="shared" si="10"/>
        <v>7.2774999999999945</v>
      </c>
      <c r="Z31" s="1">
        <f t="shared" si="11"/>
        <v>0</v>
      </c>
      <c r="AA31" s="1">
        <f t="shared" si="12"/>
        <v>0</v>
      </c>
      <c r="AB31" s="1">
        <f t="shared" si="13"/>
        <v>0</v>
      </c>
      <c r="AC31" s="1">
        <f t="shared" si="14"/>
        <v>14.19999999999999</v>
      </c>
      <c r="AD31" s="1">
        <f t="shared" si="15"/>
        <v>2.2719999999999985</v>
      </c>
      <c r="AE31" s="1">
        <f t="shared" si="16"/>
        <v>48.279999999999966</v>
      </c>
      <c r="AF31" s="1">
        <f t="shared" si="17"/>
        <v>46.859999999999964</v>
      </c>
      <c r="AG31" s="1">
        <f t="shared" si="18"/>
        <v>0</v>
      </c>
      <c r="AH31" s="1">
        <f t="shared" si="19"/>
        <v>46.859999999999964</v>
      </c>
      <c r="AI31" s="4">
        <f t="shared" si="20"/>
        <v>46.859999999999964</v>
      </c>
    </row>
    <row r="32" spans="1:35" x14ac:dyDescent="0.25">
      <c r="A32" s="5" t="s">
        <v>58</v>
      </c>
      <c r="B32" s="7">
        <v>0.24340000000000001</v>
      </c>
      <c r="C32" s="6">
        <v>2.83</v>
      </c>
      <c r="D32" s="1">
        <v>0</v>
      </c>
      <c r="E32" s="1">
        <f t="shared" si="0"/>
        <v>0</v>
      </c>
      <c r="F32" s="1">
        <v>0.39</v>
      </c>
      <c r="G32" s="1">
        <v>0.96</v>
      </c>
      <c r="H32" s="1">
        <f>(0.96+0.8)/2</f>
        <v>0.88</v>
      </c>
      <c r="I32" s="1">
        <v>0</v>
      </c>
      <c r="J32" s="1">
        <v>0</v>
      </c>
      <c r="K32" s="1">
        <v>0</v>
      </c>
      <c r="L32" s="1">
        <v>1</v>
      </c>
      <c r="M32" s="1">
        <v>0.17</v>
      </c>
      <c r="N32" s="1">
        <f t="shared" si="1"/>
        <v>3.4</v>
      </c>
      <c r="O32" s="1">
        <v>3.3</v>
      </c>
      <c r="P32" s="1">
        <v>0</v>
      </c>
      <c r="Q32" s="1">
        <f t="shared" si="2"/>
        <v>3.3</v>
      </c>
      <c r="R32" s="1">
        <f t="shared" si="3"/>
        <v>3.3</v>
      </c>
      <c r="S32" s="126">
        <f t="shared" si="4"/>
        <v>13.22000000000001</v>
      </c>
      <c r="T32" s="35">
        <f t="shared" si="5"/>
        <v>38.932900000000032</v>
      </c>
      <c r="U32" s="1">
        <f t="shared" si="6"/>
        <v>0</v>
      </c>
      <c r="V32" s="1">
        <f t="shared" si="7"/>
        <v>0</v>
      </c>
      <c r="W32" s="1">
        <f t="shared" si="8"/>
        <v>4.3626000000000031</v>
      </c>
      <c r="X32" s="1">
        <f t="shared" si="9"/>
        <v>10.443800000000008</v>
      </c>
      <c r="Y32" s="1">
        <f t="shared" si="10"/>
        <v>9.782800000000007</v>
      </c>
      <c r="Z32" s="1">
        <f t="shared" si="11"/>
        <v>0</v>
      </c>
      <c r="AA32" s="1">
        <f t="shared" si="12"/>
        <v>0</v>
      </c>
      <c r="AB32" s="1">
        <f t="shared" si="13"/>
        <v>0</v>
      </c>
      <c r="AC32" s="1">
        <f t="shared" si="14"/>
        <v>13.22000000000001</v>
      </c>
      <c r="AD32" s="1">
        <f t="shared" si="15"/>
        <v>2.1813000000000016</v>
      </c>
      <c r="AE32" s="1">
        <f t="shared" si="16"/>
        <v>44.948000000000029</v>
      </c>
      <c r="AF32" s="1">
        <f t="shared" si="17"/>
        <v>43.626000000000026</v>
      </c>
      <c r="AG32" s="1">
        <f t="shared" si="18"/>
        <v>0</v>
      </c>
      <c r="AH32" s="1">
        <f t="shared" si="19"/>
        <v>43.626000000000026</v>
      </c>
      <c r="AI32" s="4">
        <f t="shared" si="20"/>
        <v>43.626000000000026</v>
      </c>
    </row>
    <row r="33" spans="1:35" x14ac:dyDescent="0.25">
      <c r="A33" s="5">
        <v>30</v>
      </c>
      <c r="B33" s="7">
        <v>0.24643000000000001</v>
      </c>
      <c r="C33" s="6">
        <v>2.76</v>
      </c>
      <c r="D33" s="1">
        <v>0</v>
      </c>
      <c r="E33" s="1">
        <f t="shared" si="0"/>
        <v>0</v>
      </c>
      <c r="F33" s="1">
        <v>0.32</v>
      </c>
      <c r="G33" s="1">
        <v>0.74</v>
      </c>
      <c r="H33" s="1">
        <f>(0.74+0.64)/2</f>
        <v>0.69</v>
      </c>
      <c r="I33" s="1">
        <v>0</v>
      </c>
      <c r="J33" s="1">
        <v>0</v>
      </c>
      <c r="K33" s="1">
        <v>0</v>
      </c>
      <c r="L33" s="1">
        <v>1</v>
      </c>
      <c r="M33" s="1">
        <v>0.12</v>
      </c>
      <c r="N33" s="1">
        <f t="shared" si="1"/>
        <v>3.1</v>
      </c>
      <c r="O33" s="1">
        <v>3</v>
      </c>
      <c r="P33" s="1">
        <v>0</v>
      </c>
      <c r="Q33" s="1">
        <f t="shared" si="2"/>
        <v>3</v>
      </c>
      <c r="R33" s="1">
        <f t="shared" si="3"/>
        <v>3</v>
      </c>
      <c r="S33" s="126">
        <f t="shared" si="4"/>
        <v>3.0300000000000047</v>
      </c>
      <c r="T33" s="35">
        <f t="shared" si="5"/>
        <v>8.4688500000000122</v>
      </c>
      <c r="U33" s="1">
        <f t="shared" si="6"/>
        <v>0</v>
      </c>
      <c r="V33" s="1">
        <f t="shared" si="7"/>
        <v>0</v>
      </c>
      <c r="W33" s="1">
        <f t="shared" si="8"/>
        <v>1.0756500000000015</v>
      </c>
      <c r="X33" s="1">
        <f t="shared" si="9"/>
        <v>2.5755000000000039</v>
      </c>
      <c r="Y33" s="1">
        <f t="shared" si="10"/>
        <v>2.3785500000000033</v>
      </c>
      <c r="Z33" s="1">
        <f t="shared" si="11"/>
        <v>0</v>
      </c>
      <c r="AA33" s="1">
        <f t="shared" si="12"/>
        <v>0</v>
      </c>
      <c r="AB33" s="1">
        <f t="shared" si="13"/>
        <v>0</v>
      </c>
      <c r="AC33" s="1">
        <f t="shared" si="14"/>
        <v>3.0300000000000047</v>
      </c>
      <c r="AD33" s="1">
        <f t="shared" si="15"/>
        <v>0.43935000000000074</v>
      </c>
      <c r="AE33" s="1">
        <f t="shared" si="16"/>
        <v>9.8475000000000144</v>
      </c>
      <c r="AF33" s="1">
        <f t="shared" si="17"/>
        <v>9.5445000000000153</v>
      </c>
      <c r="AG33" s="1">
        <f t="shared" si="18"/>
        <v>0</v>
      </c>
      <c r="AH33" s="1">
        <f t="shared" si="19"/>
        <v>9.5445000000000153</v>
      </c>
      <c r="AI33" s="4">
        <f t="shared" si="20"/>
        <v>9.5445000000000153</v>
      </c>
    </row>
    <row r="34" spans="1:35" x14ac:dyDescent="0.25">
      <c r="A34" s="5" t="s">
        <v>59</v>
      </c>
      <c r="B34" s="7">
        <v>0.24865000000000001</v>
      </c>
      <c r="C34" s="6">
        <v>2.74</v>
      </c>
      <c r="D34" s="1">
        <v>0</v>
      </c>
      <c r="E34" s="1">
        <f t="shared" si="0"/>
        <v>0</v>
      </c>
      <c r="F34" s="1">
        <v>0.28999999999999998</v>
      </c>
      <c r="G34" s="1">
        <v>0.66</v>
      </c>
      <c r="H34" s="1">
        <v>0.63</v>
      </c>
      <c r="I34" s="1">
        <v>0</v>
      </c>
      <c r="J34" s="1">
        <v>0</v>
      </c>
      <c r="K34" s="1">
        <v>0</v>
      </c>
      <c r="L34" s="1">
        <v>1</v>
      </c>
      <c r="M34" s="1">
        <v>0.1</v>
      </c>
      <c r="N34" s="1">
        <f t="shared" si="1"/>
        <v>3.1</v>
      </c>
      <c r="O34" s="1">
        <v>3</v>
      </c>
      <c r="P34" s="1">
        <v>0</v>
      </c>
      <c r="Q34" s="1">
        <f t="shared" si="2"/>
        <v>3</v>
      </c>
      <c r="R34" s="1">
        <f t="shared" si="3"/>
        <v>3</v>
      </c>
      <c r="S34" s="126">
        <f t="shared" si="4"/>
        <v>2.2199999999999998</v>
      </c>
      <c r="T34" s="35">
        <f t="shared" si="5"/>
        <v>6.1049999999999995</v>
      </c>
      <c r="U34" s="1">
        <f t="shared" si="6"/>
        <v>0</v>
      </c>
      <c r="V34" s="1">
        <f t="shared" si="7"/>
        <v>0</v>
      </c>
      <c r="W34" s="1">
        <f t="shared" si="8"/>
        <v>0.67709999999999992</v>
      </c>
      <c r="X34" s="1">
        <f t="shared" si="9"/>
        <v>1.5539999999999998</v>
      </c>
      <c r="Y34" s="1">
        <f t="shared" si="10"/>
        <v>1.4651999999999996</v>
      </c>
      <c r="Z34" s="1">
        <f t="shared" si="11"/>
        <v>0</v>
      </c>
      <c r="AA34" s="1">
        <f t="shared" si="12"/>
        <v>0</v>
      </c>
      <c r="AB34" s="1">
        <f t="shared" si="13"/>
        <v>0</v>
      </c>
      <c r="AC34" s="1">
        <f t="shared" si="14"/>
        <v>2.2199999999999998</v>
      </c>
      <c r="AD34" s="1">
        <f t="shared" si="15"/>
        <v>0.24419999999999997</v>
      </c>
      <c r="AE34" s="1">
        <f t="shared" si="16"/>
        <v>6.8819999999999997</v>
      </c>
      <c r="AF34" s="1">
        <f t="shared" si="17"/>
        <v>6.6599999999999993</v>
      </c>
      <c r="AG34" s="1">
        <f t="shared" si="18"/>
        <v>0</v>
      </c>
      <c r="AH34" s="1">
        <f t="shared" si="19"/>
        <v>6.6599999999999993</v>
      </c>
      <c r="AI34" s="4">
        <f t="shared" si="20"/>
        <v>6.6599999999999993</v>
      </c>
    </row>
    <row r="35" spans="1:35" x14ac:dyDescent="0.25">
      <c r="A35" s="5">
        <v>32</v>
      </c>
      <c r="B35" s="7">
        <v>0.25688</v>
      </c>
      <c r="C35" s="6">
        <v>2.81</v>
      </c>
      <c r="D35" s="1">
        <v>0</v>
      </c>
      <c r="E35" s="1">
        <f t="shared" si="0"/>
        <v>0</v>
      </c>
      <c r="F35" s="1">
        <v>0.22</v>
      </c>
      <c r="G35" s="1">
        <v>0.51</v>
      </c>
      <c r="H35" s="1">
        <f>(0.51+0.46)/2</f>
        <v>0.48499999999999999</v>
      </c>
      <c r="I35" s="1">
        <v>0</v>
      </c>
      <c r="J35" s="1">
        <v>0</v>
      </c>
      <c r="K35" s="1">
        <v>0</v>
      </c>
      <c r="L35" s="1">
        <v>1</v>
      </c>
      <c r="M35" s="1">
        <v>0.11</v>
      </c>
      <c r="N35" s="1">
        <f t="shared" si="1"/>
        <v>3.1</v>
      </c>
      <c r="O35" s="1">
        <v>3</v>
      </c>
      <c r="P35" s="1">
        <v>0</v>
      </c>
      <c r="Q35" s="1">
        <f t="shared" si="2"/>
        <v>3</v>
      </c>
      <c r="R35" s="1">
        <f t="shared" si="3"/>
        <v>3</v>
      </c>
      <c r="S35" s="126">
        <f t="shared" si="4"/>
        <v>8.229999999999988</v>
      </c>
      <c r="T35" s="35">
        <f t="shared" si="5"/>
        <v>22.83824999999997</v>
      </c>
      <c r="U35" s="1">
        <f t="shared" si="6"/>
        <v>0</v>
      </c>
      <c r="V35" s="1">
        <f t="shared" si="7"/>
        <v>0</v>
      </c>
      <c r="W35" s="1">
        <f t="shared" si="8"/>
        <v>2.098649999999997</v>
      </c>
      <c r="X35" s="1">
        <f t="shared" si="9"/>
        <v>4.8145499999999926</v>
      </c>
      <c r="Y35" s="1">
        <f t="shared" si="10"/>
        <v>4.5882249999999933</v>
      </c>
      <c r="Z35" s="1">
        <f t="shared" si="11"/>
        <v>0</v>
      </c>
      <c r="AA35" s="1">
        <f t="shared" si="12"/>
        <v>0</v>
      </c>
      <c r="AB35" s="1">
        <f t="shared" si="13"/>
        <v>0</v>
      </c>
      <c r="AC35" s="1">
        <f t="shared" si="14"/>
        <v>8.229999999999988</v>
      </c>
      <c r="AD35" s="1">
        <f t="shared" si="15"/>
        <v>0.86414999999999886</v>
      </c>
      <c r="AE35" s="1">
        <f t="shared" si="16"/>
        <v>25.512999999999963</v>
      </c>
      <c r="AF35" s="1">
        <f t="shared" si="17"/>
        <v>24.689999999999962</v>
      </c>
      <c r="AG35" s="1">
        <f t="shared" si="18"/>
        <v>0</v>
      </c>
      <c r="AH35" s="1">
        <f t="shared" si="19"/>
        <v>24.689999999999962</v>
      </c>
      <c r="AI35" s="4">
        <f t="shared" si="20"/>
        <v>24.689999999999962</v>
      </c>
    </row>
    <row r="36" spans="1:35" x14ac:dyDescent="0.25">
      <c r="A36" s="5" t="s">
        <v>60</v>
      </c>
      <c r="B36" s="7">
        <v>0.26673000000000002</v>
      </c>
      <c r="C36" s="6">
        <v>3.09</v>
      </c>
      <c r="D36" s="1">
        <v>0</v>
      </c>
      <c r="E36" s="1">
        <f t="shared" si="0"/>
        <v>0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">
        <v>0</v>
      </c>
      <c r="L36" s="1">
        <v>1</v>
      </c>
      <c r="M36" s="1">
        <v>0.11</v>
      </c>
      <c r="N36" s="1">
        <f t="shared" si="1"/>
        <v>3.1</v>
      </c>
      <c r="O36" s="1">
        <v>3</v>
      </c>
      <c r="P36" s="1">
        <v>0</v>
      </c>
      <c r="Q36" s="1">
        <f t="shared" si="2"/>
        <v>3</v>
      </c>
      <c r="R36" s="1">
        <f t="shared" si="3"/>
        <v>3</v>
      </c>
      <c r="S36" s="126">
        <f t="shared" si="4"/>
        <v>9.8500000000000263</v>
      </c>
      <c r="T36" s="35">
        <f t="shared" si="5"/>
        <v>29.057500000000079</v>
      </c>
      <c r="U36" s="1">
        <f t="shared" si="6"/>
        <v>0</v>
      </c>
      <c r="V36" s="1">
        <f t="shared" si="7"/>
        <v>0</v>
      </c>
      <c r="W36" s="1">
        <f t="shared" si="8"/>
        <v>1.0835000000000028</v>
      </c>
      <c r="X36" s="1">
        <f t="shared" si="9"/>
        <v>2.5117500000000068</v>
      </c>
      <c r="Y36" s="1">
        <f t="shared" si="10"/>
        <v>2.3886250000000064</v>
      </c>
      <c r="Z36" s="1">
        <f t="shared" si="11"/>
        <v>0</v>
      </c>
      <c r="AA36" s="1">
        <f t="shared" si="12"/>
        <v>0</v>
      </c>
      <c r="AB36" s="1">
        <f t="shared" si="13"/>
        <v>0</v>
      </c>
      <c r="AC36" s="1">
        <f t="shared" si="14"/>
        <v>9.8500000000000263</v>
      </c>
      <c r="AD36" s="1">
        <f t="shared" si="15"/>
        <v>1.0835000000000028</v>
      </c>
      <c r="AE36" s="1">
        <f t="shared" si="16"/>
        <v>30.535000000000082</v>
      </c>
      <c r="AF36" s="1">
        <f t="shared" si="17"/>
        <v>29.550000000000079</v>
      </c>
      <c r="AG36" s="1">
        <f t="shared" si="18"/>
        <v>0</v>
      </c>
      <c r="AH36" s="1">
        <f t="shared" si="19"/>
        <v>29.550000000000079</v>
      </c>
      <c r="AI36" s="4">
        <f t="shared" si="20"/>
        <v>29.550000000000079</v>
      </c>
    </row>
    <row r="37" spans="1:35" x14ac:dyDescent="0.25">
      <c r="A37" s="5">
        <v>34</v>
      </c>
      <c r="B37" s="7">
        <v>0.27556999999999998</v>
      </c>
      <c r="C37" s="6">
        <v>3.3</v>
      </c>
      <c r="D37" s="1">
        <v>0</v>
      </c>
      <c r="E37" s="1">
        <f t="shared" si="0"/>
        <v>0</v>
      </c>
      <c r="F37" s="1">
        <v>0.19</v>
      </c>
      <c r="G37" s="1">
        <v>0.42</v>
      </c>
      <c r="H37" s="1">
        <f>(0.42+0.39)/2</f>
        <v>0.40500000000000003</v>
      </c>
      <c r="I37" s="1">
        <v>0</v>
      </c>
      <c r="J37" s="1">
        <v>0</v>
      </c>
      <c r="K37" s="1">
        <v>0</v>
      </c>
      <c r="L37" s="1">
        <v>1</v>
      </c>
      <c r="M37" s="1">
        <v>0.11</v>
      </c>
      <c r="N37" s="1">
        <f t="shared" si="1"/>
        <v>3.1</v>
      </c>
      <c r="O37" s="1">
        <v>3</v>
      </c>
      <c r="P37" s="1">
        <v>0</v>
      </c>
      <c r="Q37" s="1">
        <f t="shared" si="2"/>
        <v>3</v>
      </c>
      <c r="R37" s="1">
        <f t="shared" si="3"/>
        <v>3</v>
      </c>
      <c r="S37" s="126">
        <f t="shared" ref="S37:S68" si="22">(B37-B36)*1000</f>
        <v>8.839999999999959</v>
      </c>
      <c r="T37" s="35">
        <f t="shared" ref="T37:T68" si="23">(C36+C37)/2*S37</f>
        <v>28.243799999999869</v>
      </c>
      <c r="U37" s="1">
        <f t="shared" ref="U37:U68" si="24">(D36+D37)/2*S37</f>
        <v>0</v>
      </c>
      <c r="V37" s="1">
        <f t="shared" ref="V37:V68" si="25">(E36+E37)/2*S37</f>
        <v>0</v>
      </c>
      <c r="W37" s="1">
        <f t="shared" ref="W37:W68" si="26">(F36+F37)/2*S37</f>
        <v>0.83979999999999611</v>
      </c>
      <c r="X37" s="1">
        <f t="shared" ref="X37:X68" si="27">(G36+G37)/2*S37</f>
        <v>1.8563999999999914</v>
      </c>
      <c r="Y37" s="1">
        <f t="shared" ref="Y37:Y68" si="28">(H36+H37)/2*S37</f>
        <v>1.7900999999999918</v>
      </c>
      <c r="Z37" s="1">
        <f t="shared" ref="Z37:Z68" si="29">(I36+I37)/2*S37</f>
        <v>0</v>
      </c>
      <c r="AA37" s="1">
        <f t="shared" ref="AA37:AA68" si="30">(J36+J37)/2*S37</f>
        <v>0</v>
      </c>
      <c r="AB37" s="1">
        <f t="shared" ref="AB37:AB68" si="31">(K36+K37)/2*S37</f>
        <v>0</v>
      </c>
      <c r="AC37" s="1">
        <f t="shared" ref="AC37:AC68" si="32">(L36+L37)/2*S37</f>
        <v>8.839999999999959</v>
      </c>
      <c r="AD37" s="1">
        <f t="shared" ref="AD37:AD68" si="33">(M36+M37)/2*S37</f>
        <v>0.97239999999999549</v>
      </c>
      <c r="AE37" s="1">
        <f t="shared" ref="AE37:AE68" si="34">(N36+N37)/2*S37</f>
        <v>27.403999999999872</v>
      </c>
      <c r="AF37" s="1">
        <f t="shared" ref="AF37:AF68" si="35">(O36+O37)/2*S37</f>
        <v>26.519999999999875</v>
      </c>
      <c r="AG37" s="1">
        <f t="shared" ref="AG37:AG68" si="36">(P36+P37)/2*S37</f>
        <v>0</v>
      </c>
      <c r="AH37" s="1">
        <f t="shared" ref="AH37:AH68" si="37">(Q36+Q37)/2*S37</f>
        <v>26.519999999999875</v>
      </c>
      <c r="AI37" s="4">
        <f t="shared" ref="AI37:AI68" si="38">(R36+R37)/2*S37</f>
        <v>26.519999999999875</v>
      </c>
    </row>
    <row r="38" spans="1:35" x14ac:dyDescent="0.25">
      <c r="A38" s="5" t="s">
        <v>61</v>
      </c>
      <c r="B38" s="7">
        <v>0.2848</v>
      </c>
      <c r="C38" s="6">
        <v>3.46</v>
      </c>
      <c r="D38" s="1">
        <v>0</v>
      </c>
      <c r="E38" s="1">
        <f t="shared" si="0"/>
        <v>0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">
        <v>0</v>
      </c>
      <c r="L38" s="1">
        <v>1</v>
      </c>
      <c r="M38" s="1">
        <v>0.1</v>
      </c>
      <c r="N38" s="1">
        <f t="shared" si="1"/>
        <v>3.1</v>
      </c>
      <c r="O38" s="1">
        <v>3</v>
      </c>
      <c r="P38" s="1">
        <v>0</v>
      </c>
      <c r="Q38" s="1">
        <f t="shared" si="2"/>
        <v>3</v>
      </c>
      <c r="R38" s="1">
        <f t="shared" si="3"/>
        <v>3</v>
      </c>
      <c r="S38" s="126">
        <f t="shared" si="22"/>
        <v>9.2300000000000164</v>
      </c>
      <c r="T38" s="35">
        <f t="shared" si="23"/>
        <v>31.197400000000055</v>
      </c>
      <c r="U38" s="1">
        <f t="shared" si="24"/>
        <v>0</v>
      </c>
      <c r="V38" s="1">
        <f t="shared" si="25"/>
        <v>0</v>
      </c>
      <c r="W38" s="1">
        <f t="shared" si="26"/>
        <v>0.87685000000000157</v>
      </c>
      <c r="X38" s="1">
        <f t="shared" si="27"/>
        <v>1.9383000000000035</v>
      </c>
      <c r="Y38" s="1">
        <f t="shared" si="28"/>
        <v>1.8690750000000034</v>
      </c>
      <c r="Z38" s="1">
        <f t="shared" si="29"/>
        <v>0</v>
      </c>
      <c r="AA38" s="1">
        <f t="shared" si="30"/>
        <v>0</v>
      </c>
      <c r="AB38" s="1">
        <f t="shared" si="31"/>
        <v>0</v>
      </c>
      <c r="AC38" s="1">
        <f t="shared" si="32"/>
        <v>9.2300000000000164</v>
      </c>
      <c r="AD38" s="1">
        <f t="shared" si="33"/>
        <v>0.96915000000000184</v>
      </c>
      <c r="AE38" s="1">
        <f t="shared" si="34"/>
        <v>28.613000000000053</v>
      </c>
      <c r="AF38" s="1">
        <f t="shared" si="35"/>
        <v>27.690000000000047</v>
      </c>
      <c r="AG38" s="1">
        <f t="shared" si="36"/>
        <v>0</v>
      </c>
      <c r="AH38" s="1">
        <f t="shared" si="37"/>
        <v>27.690000000000047</v>
      </c>
      <c r="AI38" s="4">
        <f t="shared" si="38"/>
        <v>27.690000000000047</v>
      </c>
    </row>
    <row r="39" spans="1:35" x14ac:dyDescent="0.25">
      <c r="A39" s="5" t="s">
        <v>62</v>
      </c>
      <c r="B39" s="7">
        <v>0.29376000000000002</v>
      </c>
      <c r="C39" s="6">
        <v>3.53</v>
      </c>
      <c r="D39" s="1">
        <v>0</v>
      </c>
      <c r="E39" s="1">
        <f t="shared" si="0"/>
        <v>0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">
        <v>0</v>
      </c>
      <c r="L39" s="1">
        <v>1</v>
      </c>
      <c r="M39" s="1">
        <v>0.09</v>
      </c>
      <c r="N39" s="1">
        <f t="shared" si="1"/>
        <v>3.1</v>
      </c>
      <c r="O39" s="1">
        <v>3</v>
      </c>
      <c r="P39" s="1">
        <v>0</v>
      </c>
      <c r="Q39" s="1">
        <f t="shared" si="2"/>
        <v>3</v>
      </c>
      <c r="R39" s="1">
        <f t="shared" si="3"/>
        <v>3</v>
      </c>
      <c r="S39" s="126">
        <f t="shared" si="22"/>
        <v>8.9600000000000239</v>
      </c>
      <c r="T39" s="35">
        <f t="shared" si="23"/>
        <v>31.315200000000086</v>
      </c>
      <c r="U39" s="1">
        <f t="shared" si="24"/>
        <v>0</v>
      </c>
      <c r="V39" s="1">
        <f t="shared" si="25"/>
        <v>0</v>
      </c>
      <c r="W39" s="1">
        <f t="shared" si="26"/>
        <v>0</v>
      </c>
      <c r="X39" s="1">
        <f t="shared" si="27"/>
        <v>0</v>
      </c>
      <c r="Y39" s="1">
        <f t="shared" si="28"/>
        <v>0</v>
      </c>
      <c r="Z39" s="1">
        <f t="shared" si="29"/>
        <v>0</v>
      </c>
      <c r="AA39" s="1">
        <f t="shared" si="30"/>
        <v>0</v>
      </c>
      <c r="AB39" s="1">
        <f t="shared" si="31"/>
        <v>0</v>
      </c>
      <c r="AC39" s="1">
        <f t="shared" si="32"/>
        <v>8.9600000000000239</v>
      </c>
      <c r="AD39" s="1">
        <f t="shared" si="33"/>
        <v>0.85120000000000229</v>
      </c>
      <c r="AE39" s="1">
        <f t="shared" si="34"/>
        <v>27.776000000000074</v>
      </c>
      <c r="AF39" s="1">
        <f t="shared" si="35"/>
        <v>26.880000000000074</v>
      </c>
      <c r="AG39" s="1">
        <f t="shared" si="36"/>
        <v>0</v>
      </c>
      <c r="AH39" s="1">
        <f t="shared" si="37"/>
        <v>26.880000000000074</v>
      </c>
      <c r="AI39" s="4">
        <f t="shared" si="38"/>
        <v>26.880000000000074</v>
      </c>
    </row>
    <row r="40" spans="1:35" x14ac:dyDescent="0.25">
      <c r="A40" s="5" t="s">
        <v>63</v>
      </c>
      <c r="B40" s="7">
        <v>0.30303999999999998</v>
      </c>
      <c r="C40" s="6">
        <v>3.22</v>
      </c>
      <c r="D40" s="1">
        <v>0</v>
      </c>
      <c r="E40" s="1">
        <f t="shared" si="0"/>
        <v>0</v>
      </c>
      <c r="F40" s="1">
        <v>0.22</v>
      </c>
      <c r="G40" s="1">
        <v>0.5</v>
      </c>
      <c r="H40" s="1">
        <f>(0.5+0.49)/2</f>
        <v>0.495</v>
      </c>
      <c r="I40" s="1">
        <v>0</v>
      </c>
      <c r="J40" s="1">
        <v>0</v>
      </c>
      <c r="K40" s="1">
        <v>0</v>
      </c>
      <c r="L40" s="1">
        <v>1</v>
      </c>
      <c r="M40" s="1">
        <v>0.09</v>
      </c>
      <c r="N40" s="1">
        <f t="shared" si="1"/>
        <v>3.1</v>
      </c>
      <c r="O40" s="1">
        <v>3</v>
      </c>
      <c r="P40" s="1">
        <v>0</v>
      </c>
      <c r="Q40" s="1">
        <f t="shared" si="2"/>
        <v>3</v>
      </c>
      <c r="R40" s="1">
        <f t="shared" si="3"/>
        <v>3</v>
      </c>
      <c r="S40" s="126">
        <f t="shared" si="22"/>
        <v>9.279999999999955</v>
      </c>
      <c r="T40" s="35">
        <f t="shared" si="23"/>
        <v>31.319999999999848</v>
      </c>
      <c r="U40" s="1">
        <f t="shared" si="24"/>
        <v>0</v>
      </c>
      <c r="V40" s="1">
        <f t="shared" si="25"/>
        <v>0</v>
      </c>
      <c r="W40" s="1">
        <f t="shared" si="26"/>
        <v>1.020799999999995</v>
      </c>
      <c r="X40" s="1">
        <f t="shared" si="27"/>
        <v>2.3199999999999887</v>
      </c>
      <c r="Y40" s="1">
        <f t="shared" si="28"/>
        <v>2.2967999999999886</v>
      </c>
      <c r="Z40" s="1">
        <f t="shared" si="29"/>
        <v>0</v>
      </c>
      <c r="AA40" s="1">
        <f t="shared" si="30"/>
        <v>0</v>
      </c>
      <c r="AB40" s="1">
        <f t="shared" si="31"/>
        <v>0</v>
      </c>
      <c r="AC40" s="1">
        <f t="shared" si="32"/>
        <v>9.279999999999955</v>
      </c>
      <c r="AD40" s="1">
        <f t="shared" si="33"/>
        <v>0.83519999999999595</v>
      </c>
      <c r="AE40" s="1">
        <f t="shared" si="34"/>
        <v>28.767999999999862</v>
      </c>
      <c r="AF40" s="1">
        <f t="shared" si="35"/>
        <v>27.839999999999865</v>
      </c>
      <c r="AG40" s="1">
        <f t="shared" si="36"/>
        <v>0</v>
      </c>
      <c r="AH40" s="1">
        <f t="shared" si="37"/>
        <v>27.839999999999865</v>
      </c>
      <c r="AI40" s="4">
        <f t="shared" si="38"/>
        <v>27.839999999999865</v>
      </c>
    </row>
    <row r="41" spans="1:35" x14ac:dyDescent="0.25">
      <c r="A41" s="5">
        <v>38</v>
      </c>
      <c r="B41" s="7">
        <v>0.30753000000000003</v>
      </c>
      <c r="C41" s="6">
        <v>3.14</v>
      </c>
      <c r="D41" s="1">
        <v>0</v>
      </c>
      <c r="E41" s="1">
        <f t="shared" si="0"/>
        <v>0</v>
      </c>
      <c r="F41" s="1">
        <v>0.31</v>
      </c>
      <c r="G41" s="1">
        <v>0.69</v>
      </c>
      <c r="H41" s="1">
        <v>0.69</v>
      </c>
      <c r="I41" s="1">
        <v>0</v>
      </c>
      <c r="J41" s="1">
        <v>0</v>
      </c>
      <c r="K41" s="1">
        <v>0</v>
      </c>
      <c r="L41" s="1">
        <v>1</v>
      </c>
      <c r="M41" s="1">
        <v>7.0000000000000007E-2</v>
      </c>
      <c r="N41" s="1">
        <f t="shared" si="1"/>
        <v>3.1</v>
      </c>
      <c r="O41" s="1">
        <v>3</v>
      </c>
      <c r="P41" s="1">
        <v>0</v>
      </c>
      <c r="Q41" s="1">
        <f t="shared" si="2"/>
        <v>3</v>
      </c>
      <c r="R41" s="1">
        <f t="shared" si="3"/>
        <v>3</v>
      </c>
      <c r="S41" s="126">
        <f t="shared" si="22"/>
        <v>4.49000000000005</v>
      </c>
      <c r="T41" s="35">
        <f t="shared" si="23"/>
        <v>14.27820000000016</v>
      </c>
      <c r="U41" s="1">
        <f t="shared" si="24"/>
        <v>0</v>
      </c>
      <c r="V41" s="1">
        <f t="shared" si="25"/>
        <v>0</v>
      </c>
      <c r="W41" s="1">
        <f t="shared" si="26"/>
        <v>1.1898500000000134</v>
      </c>
      <c r="X41" s="1">
        <f t="shared" si="27"/>
        <v>2.6715500000000296</v>
      </c>
      <c r="Y41" s="1">
        <f t="shared" si="28"/>
        <v>2.6603250000000296</v>
      </c>
      <c r="Z41" s="1">
        <f t="shared" si="29"/>
        <v>0</v>
      </c>
      <c r="AA41" s="1">
        <f t="shared" si="30"/>
        <v>0</v>
      </c>
      <c r="AB41" s="1">
        <f t="shared" si="31"/>
        <v>0</v>
      </c>
      <c r="AC41" s="1">
        <f t="shared" si="32"/>
        <v>4.49000000000005</v>
      </c>
      <c r="AD41" s="1">
        <f t="shared" si="33"/>
        <v>0.35920000000000402</v>
      </c>
      <c r="AE41" s="1">
        <f t="shared" si="34"/>
        <v>13.919000000000155</v>
      </c>
      <c r="AF41" s="1">
        <f t="shared" si="35"/>
        <v>13.47000000000015</v>
      </c>
      <c r="AG41" s="1">
        <f t="shared" si="36"/>
        <v>0</v>
      </c>
      <c r="AH41" s="1">
        <f t="shared" si="37"/>
        <v>13.47000000000015</v>
      </c>
      <c r="AI41" s="4">
        <f t="shared" si="38"/>
        <v>13.47000000000015</v>
      </c>
    </row>
    <row r="42" spans="1:35" x14ac:dyDescent="0.25">
      <c r="A42" s="5" t="s">
        <v>64</v>
      </c>
      <c r="B42" s="7">
        <v>0.31352999999999998</v>
      </c>
      <c r="C42" s="6">
        <v>3.1</v>
      </c>
      <c r="D42" s="1">
        <v>0</v>
      </c>
      <c r="E42" s="1">
        <f t="shared" si="0"/>
        <v>0</v>
      </c>
      <c r="F42" s="1">
        <v>0.44500000000000001</v>
      </c>
      <c r="G42" s="1">
        <v>0.99</v>
      </c>
      <c r="H42" s="1">
        <v>0.99</v>
      </c>
      <c r="I42" s="1">
        <v>0</v>
      </c>
      <c r="J42" s="1">
        <v>0</v>
      </c>
      <c r="K42" s="1">
        <v>0</v>
      </c>
      <c r="L42" s="1">
        <v>1</v>
      </c>
      <c r="M42" s="1">
        <v>0.08</v>
      </c>
      <c r="N42" s="1">
        <f t="shared" si="1"/>
        <v>3.7</v>
      </c>
      <c r="O42" s="1">
        <v>3.6</v>
      </c>
      <c r="P42" s="1">
        <v>0</v>
      </c>
      <c r="Q42" s="1">
        <f t="shared" si="2"/>
        <v>3.6</v>
      </c>
      <c r="R42" s="1">
        <f t="shared" si="3"/>
        <v>3.6</v>
      </c>
      <c r="S42" s="126">
        <f t="shared" si="22"/>
        <v>5.9999999999999503</v>
      </c>
      <c r="T42" s="35">
        <f t="shared" si="23"/>
        <v>18.719999999999846</v>
      </c>
      <c r="U42" s="1">
        <f t="shared" si="24"/>
        <v>0</v>
      </c>
      <c r="V42" s="1">
        <f t="shared" si="25"/>
        <v>0</v>
      </c>
      <c r="W42" s="1">
        <f t="shared" si="26"/>
        <v>2.264999999999981</v>
      </c>
      <c r="X42" s="1">
        <f t="shared" si="27"/>
        <v>5.0399999999999583</v>
      </c>
      <c r="Y42" s="1">
        <f t="shared" si="28"/>
        <v>5.0399999999999583</v>
      </c>
      <c r="Z42" s="1">
        <f t="shared" si="29"/>
        <v>0</v>
      </c>
      <c r="AA42" s="1">
        <f t="shared" si="30"/>
        <v>0</v>
      </c>
      <c r="AB42" s="1">
        <f t="shared" si="31"/>
        <v>0</v>
      </c>
      <c r="AC42" s="1">
        <f t="shared" si="32"/>
        <v>5.9999999999999503</v>
      </c>
      <c r="AD42" s="1">
        <f t="shared" si="33"/>
        <v>0.44999999999999635</v>
      </c>
      <c r="AE42" s="1">
        <f t="shared" si="34"/>
        <v>20.399999999999832</v>
      </c>
      <c r="AF42" s="1">
        <f t="shared" si="35"/>
        <v>19.799999999999834</v>
      </c>
      <c r="AG42" s="1">
        <f t="shared" si="36"/>
        <v>0</v>
      </c>
      <c r="AH42" s="1">
        <f t="shared" si="37"/>
        <v>19.799999999999834</v>
      </c>
      <c r="AI42" s="4">
        <f t="shared" si="38"/>
        <v>19.799999999999834</v>
      </c>
    </row>
    <row r="43" spans="1:35" x14ac:dyDescent="0.25">
      <c r="A43" s="5">
        <v>40</v>
      </c>
      <c r="B43" s="7">
        <v>0.32408999999999999</v>
      </c>
      <c r="C43" s="6">
        <v>3.7</v>
      </c>
      <c r="D43" s="1">
        <v>0</v>
      </c>
      <c r="E43" s="1">
        <f t="shared" si="0"/>
        <v>0</v>
      </c>
      <c r="F43" s="1">
        <v>0.28999999999999998</v>
      </c>
      <c r="G43" s="1">
        <v>0.64</v>
      </c>
      <c r="H43" s="1">
        <v>0.64</v>
      </c>
      <c r="I43" s="1">
        <v>0</v>
      </c>
      <c r="J43" s="1">
        <v>0</v>
      </c>
      <c r="K43" s="1">
        <v>0</v>
      </c>
      <c r="L43" s="1">
        <v>1</v>
      </c>
      <c r="M43" s="1">
        <v>7.0000000000000007E-2</v>
      </c>
      <c r="N43" s="1">
        <f t="shared" si="1"/>
        <v>3.7</v>
      </c>
      <c r="O43" s="1">
        <v>3.6</v>
      </c>
      <c r="P43" s="1">
        <v>0</v>
      </c>
      <c r="Q43" s="1">
        <f t="shared" si="2"/>
        <v>3.6</v>
      </c>
      <c r="R43" s="1">
        <f t="shared" si="3"/>
        <v>3.6</v>
      </c>
      <c r="S43" s="126">
        <f t="shared" si="22"/>
        <v>10.560000000000013</v>
      </c>
      <c r="T43" s="35">
        <f t="shared" si="23"/>
        <v>35.904000000000046</v>
      </c>
      <c r="U43" s="1">
        <f t="shared" si="24"/>
        <v>0</v>
      </c>
      <c r="V43" s="1">
        <f t="shared" si="25"/>
        <v>0</v>
      </c>
      <c r="W43" s="1">
        <f t="shared" si="26"/>
        <v>3.8808000000000047</v>
      </c>
      <c r="X43" s="1">
        <f t="shared" si="27"/>
        <v>8.6064000000000096</v>
      </c>
      <c r="Y43" s="1">
        <f t="shared" si="28"/>
        <v>8.6064000000000096</v>
      </c>
      <c r="Z43" s="1">
        <f t="shared" si="29"/>
        <v>0</v>
      </c>
      <c r="AA43" s="1">
        <f t="shared" si="30"/>
        <v>0</v>
      </c>
      <c r="AB43" s="1">
        <f t="shared" si="31"/>
        <v>0</v>
      </c>
      <c r="AC43" s="1">
        <f t="shared" si="32"/>
        <v>10.560000000000013</v>
      </c>
      <c r="AD43" s="1">
        <f t="shared" si="33"/>
        <v>0.79200000000000104</v>
      </c>
      <c r="AE43" s="1">
        <f t="shared" si="34"/>
        <v>39.072000000000052</v>
      </c>
      <c r="AF43" s="1">
        <f t="shared" si="35"/>
        <v>38.016000000000048</v>
      </c>
      <c r="AG43" s="1">
        <f t="shared" si="36"/>
        <v>0</v>
      </c>
      <c r="AH43" s="1">
        <f t="shared" si="37"/>
        <v>38.016000000000048</v>
      </c>
      <c r="AI43" s="4">
        <f t="shared" si="38"/>
        <v>38.016000000000048</v>
      </c>
    </row>
    <row r="44" spans="1:35" x14ac:dyDescent="0.25">
      <c r="A44" s="5" t="s">
        <v>65</v>
      </c>
      <c r="B44" s="7">
        <v>0.33163999999999999</v>
      </c>
      <c r="C44" s="6">
        <v>3.65</v>
      </c>
      <c r="D44" s="1">
        <v>0</v>
      </c>
      <c r="E44" s="1">
        <f t="shared" si="0"/>
        <v>0</v>
      </c>
      <c r="F44" s="1">
        <v>0.19</v>
      </c>
      <c r="G44" s="1">
        <v>0.42</v>
      </c>
      <c r="H44" s="1">
        <v>0.42</v>
      </c>
      <c r="I44" s="1">
        <v>0</v>
      </c>
      <c r="J44" s="1">
        <v>0</v>
      </c>
      <c r="K44" s="1">
        <v>0</v>
      </c>
      <c r="L44" s="1">
        <v>1</v>
      </c>
      <c r="M44" s="1">
        <v>0.1</v>
      </c>
      <c r="N44" s="1">
        <f t="shared" si="1"/>
        <v>3.7</v>
      </c>
      <c r="O44" s="1">
        <v>3.6</v>
      </c>
      <c r="P44" s="1">
        <v>0</v>
      </c>
      <c r="Q44" s="1">
        <f t="shared" si="2"/>
        <v>3.6</v>
      </c>
      <c r="R44" s="1">
        <f t="shared" si="3"/>
        <v>3.6</v>
      </c>
      <c r="S44" s="126">
        <f t="shared" si="22"/>
        <v>7.5500000000000007</v>
      </c>
      <c r="T44" s="35">
        <f t="shared" si="23"/>
        <v>27.74625</v>
      </c>
      <c r="U44" s="1">
        <f t="shared" si="24"/>
        <v>0</v>
      </c>
      <c r="V44" s="1">
        <f t="shared" si="25"/>
        <v>0</v>
      </c>
      <c r="W44" s="1">
        <f t="shared" si="26"/>
        <v>1.8120000000000001</v>
      </c>
      <c r="X44" s="1">
        <f t="shared" si="27"/>
        <v>4.0015000000000009</v>
      </c>
      <c r="Y44" s="1">
        <f t="shared" si="28"/>
        <v>4.0015000000000009</v>
      </c>
      <c r="Z44" s="1">
        <f t="shared" si="29"/>
        <v>0</v>
      </c>
      <c r="AA44" s="1">
        <f t="shared" si="30"/>
        <v>0</v>
      </c>
      <c r="AB44" s="1">
        <f t="shared" si="31"/>
        <v>0</v>
      </c>
      <c r="AC44" s="1">
        <f t="shared" si="32"/>
        <v>7.5500000000000007</v>
      </c>
      <c r="AD44" s="1">
        <f t="shared" si="33"/>
        <v>0.64175000000000015</v>
      </c>
      <c r="AE44" s="1">
        <f t="shared" si="34"/>
        <v>27.935000000000002</v>
      </c>
      <c r="AF44" s="1">
        <f t="shared" si="35"/>
        <v>27.180000000000003</v>
      </c>
      <c r="AG44" s="1">
        <f t="shared" si="36"/>
        <v>0</v>
      </c>
      <c r="AH44" s="1">
        <f t="shared" si="37"/>
        <v>27.180000000000003</v>
      </c>
      <c r="AI44" s="4">
        <f t="shared" si="38"/>
        <v>27.180000000000003</v>
      </c>
    </row>
    <row r="45" spans="1:35" x14ac:dyDescent="0.25">
      <c r="A45" s="5">
        <v>42</v>
      </c>
      <c r="B45" s="7">
        <v>0.34129999999999999</v>
      </c>
      <c r="C45" s="6">
        <v>3.42</v>
      </c>
      <c r="D45" s="1">
        <v>0</v>
      </c>
      <c r="E45" s="1">
        <f t="shared" si="0"/>
        <v>0</v>
      </c>
      <c r="F45" s="1">
        <v>0.36</v>
      </c>
      <c r="G45" s="1">
        <v>0.8</v>
      </c>
      <c r="H45" s="1">
        <v>0.8</v>
      </c>
      <c r="I45" s="1">
        <v>0</v>
      </c>
      <c r="J45" s="1">
        <v>0</v>
      </c>
      <c r="K45" s="1">
        <v>0</v>
      </c>
      <c r="L45" s="1">
        <v>1</v>
      </c>
      <c r="M45" s="1">
        <v>0.08</v>
      </c>
      <c r="N45" s="1">
        <f t="shared" si="1"/>
        <v>3.7</v>
      </c>
      <c r="O45" s="1">
        <v>3.6</v>
      </c>
      <c r="P45" s="1">
        <v>0</v>
      </c>
      <c r="Q45" s="1">
        <f t="shared" si="2"/>
        <v>3.6</v>
      </c>
      <c r="R45" s="1">
        <f t="shared" si="3"/>
        <v>3.6</v>
      </c>
      <c r="S45" s="126">
        <f t="shared" si="22"/>
        <v>9.6600000000000019</v>
      </c>
      <c r="T45" s="35">
        <f t="shared" si="23"/>
        <v>34.148100000000007</v>
      </c>
      <c r="U45" s="1">
        <f t="shared" si="24"/>
        <v>0</v>
      </c>
      <c r="V45" s="1">
        <f t="shared" si="25"/>
        <v>0</v>
      </c>
      <c r="W45" s="1">
        <f t="shared" si="26"/>
        <v>2.6565000000000007</v>
      </c>
      <c r="X45" s="1">
        <f t="shared" si="27"/>
        <v>5.8926000000000007</v>
      </c>
      <c r="Y45" s="1">
        <f t="shared" si="28"/>
        <v>5.8926000000000007</v>
      </c>
      <c r="Z45" s="1">
        <f t="shared" si="29"/>
        <v>0</v>
      </c>
      <c r="AA45" s="1">
        <f t="shared" si="30"/>
        <v>0</v>
      </c>
      <c r="AB45" s="1">
        <f t="shared" si="31"/>
        <v>0</v>
      </c>
      <c r="AC45" s="1">
        <f t="shared" si="32"/>
        <v>9.6600000000000019</v>
      </c>
      <c r="AD45" s="1">
        <f t="shared" si="33"/>
        <v>0.86940000000000017</v>
      </c>
      <c r="AE45" s="1">
        <f t="shared" si="34"/>
        <v>35.742000000000012</v>
      </c>
      <c r="AF45" s="1">
        <f t="shared" si="35"/>
        <v>34.77600000000001</v>
      </c>
      <c r="AG45" s="1">
        <f t="shared" si="36"/>
        <v>0</v>
      </c>
      <c r="AH45" s="1">
        <f t="shared" si="37"/>
        <v>34.77600000000001</v>
      </c>
      <c r="AI45" s="4">
        <f t="shared" si="38"/>
        <v>34.77600000000001</v>
      </c>
    </row>
    <row r="46" spans="1:35" x14ac:dyDescent="0.25">
      <c r="A46" s="5" t="s">
        <v>66</v>
      </c>
      <c r="B46" s="7">
        <v>0.34974</v>
      </c>
      <c r="C46" s="6">
        <v>3.23</v>
      </c>
      <c r="D46" s="1">
        <v>0</v>
      </c>
      <c r="E46" s="1">
        <f t="shared" si="0"/>
        <v>0</v>
      </c>
      <c r="F46" s="1">
        <v>0.35</v>
      </c>
      <c r="G46" s="1">
        <v>0.81</v>
      </c>
      <c r="H46" s="1">
        <f>(0.81+0.72)/2</f>
        <v>0.76500000000000001</v>
      </c>
      <c r="I46" s="1">
        <v>0</v>
      </c>
      <c r="J46" s="1">
        <v>0</v>
      </c>
      <c r="K46" s="1">
        <v>0</v>
      </c>
      <c r="L46" s="1">
        <v>1</v>
      </c>
      <c r="M46" s="1">
        <v>0.24</v>
      </c>
      <c r="N46" s="1">
        <f t="shared" si="1"/>
        <v>3.7</v>
      </c>
      <c r="O46" s="1">
        <v>3.6</v>
      </c>
      <c r="P46" s="1">
        <v>0</v>
      </c>
      <c r="Q46" s="1">
        <f t="shared" si="2"/>
        <v>3.6</v>
      </c>
      <c r="R46" s="1">
        <f t="shared" si="3"/>
        <v>3.6</v>
      </c>
      <c r="S46" s="126">
        <f t="shared" si="22"/>
        <v>8.4400000000000031</v>
      </c>
      <c r="T46" s="35">
        <f t="shared" si="23"/>
        <v>28.063000000000013</v>
      </c>
      <c r="U46" s="1">
        <f t="shared" si="24"/>
        <v>0</v>
      </c>
      <c r="V46" s="1">
        <f t="shared" si="25"/>
        <v>0</v>
      </c>
      <c r="W46" s="1">
        <f t="shared" si="26"/>
        <v>2.9962000000000009</v>
      </c>
      <c r="X46" s="1">
        <f t="shared" si="27"/>
        <v>6.7942000000000027</v>
      </c>
      <c r="Y46" s="1">
        <f t="shared" si="28"/>
        <v>6.6043000000000021</v>
      </c>
      <c r="Z46" s="1">
        <f t="shared" si="29"/>
        <v>0</v>
      </c>
      <c r="AA46" s="1">
        <f t="shared" si="30"/>
        <v>0</v>
      </c>
      <c r="AB46" s="1">
        <f t="shared" si="31"/>
        <v>0</v>
      </c>
      <c r="AC46" s="1">
        <f t="shared" si="32"/>
        <v>8.4400000000000031</v>
      </c>
      <c r="AD46" s="1">
        <f t="shared" si="33"/>
        <v>1.3504000000000005</v>
      </c>
      <c r="AE46" s="1">
        <f t="shared" si="34"/>
        <v>31.228000000000012</v>
      </c>
      <c r="AF46" s="1">
        <f t="shared" si="35"/>
        <v>30.384000000000011</v>
      </c>
      <c r="AG46" s="1">
        <f t="shared" si="36"/>
        <v>0</v>
      </c>
      <c r="AH46" s="1">
        <f t="shared" si="37"/>
        <v>30.384000000000011</v>
      </c>
      <c r="AI46" s="4">
        <f t="shared" si="38"/>
        <v>30.384000000000011</v>
      </c>
    </row>
    <row r="47" spans="1:35" x14ac:dyDescent="0.25">
      <c r="A47" s="5">
        <v>44</v>
      </c>
      <c r="B47" s="7">
        <v>0.35574</v>
      </c>
      <c r="C47" s="6">
        <v>3.1</v>
      </c>
      <c r="D47" s="1">
        <v>0</v>
      </c>
      <c r="E47" s="1">
        <f t="shared" si="0"/>
        <v>0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">
        <v>0</v>
      </c>
      <c r="L47" s="1">
        <v>1</v>
      </c>
      <c r="M47" s="1">
        <v>0.13</v>
      </c>
      <c r="N47" s="1">
        <f t="shared" si="1"/>
        <v>3.1</v>
      </c>
      <c r="O47" s="1">
        <v>3</v>
      </c>
      <c r="P47" s="1">
        <v>0</v>
      </c>
      <c r="Q47" s="1">
        <f t="shared" si="2"/>
        <v>3</v>
      </c>
      <c r="R47" s="1">
        <f t="shared" si="3"/>
        <v>3</v>
      </c>
      <c r="S47" s="126">
        <f t="shared" si="22"/>
        <v>6.0000000000000053</v>
      </c>
      <c r="T47" s="35">
        <f t="shared" si="23"/>
        <v>18.990000000000016</v>
      </c>
      <c r="U47" s="1">
        <f t="shared" si="24"/>
        <v>0</v>
      </c>
      <c r="V47" s="1">
        <f t="shared" si="25"/>
        <v>0</v>
      </c>
      <c r="W47" s="1">
        <f t="shared" si="26"/>
        <v>1.0500000000000009</v>
      </c>
      <c r="X47" s="1">
        <f t="shared" si="27"/>
        <v>2.4300000000000024</v>
      </c>
      <c r="Y47" s="1">
        <f t="shared" si="28"/>
        <v>2.2950000000000021</v>
      </c>
      <c r="Z47" s="1">
        <f t="shared" si="29"/>
        <v>0</v>
      </c>
      <c r="AA47" s="1">
        <f t="shared" si="30"/>
        <v>0</v>
      </c>
      <c r="AB47" s="1">
        <f t="shared" si="31"/>
        <v>0</v>
      </c>
      <c r="AC47" s="1">
        <f t="shared" si="32"/>
        <v>6.0000000000000053</v>
      </c>
      <c r="AD47" s="1">
        <f t="shared" si="33"/>
        <v>1.110000000000001</v>
      </c>
      <c r="AE47" s="1">
        <f t="shared" si="34"/>
        <v>20.40000000000002</v>
      </c>
      <c r="AF47" s="1">
        <f t="shared" si="35"/>
        <v>19.800000000000015</v>
      </c>
      <c r="AG47" s="1">
        <f t="shared" si="36"/>
        <v>0</v>
      </c>
      <c r="AH47" s="1">
        <f t="shared" si="37"/>
        <v>19.800000000000015</v>
      </c>
      <c r="AI47" s="4">
        <f t="shared" si="38"/>
        <v>19.800000000000015</v>
      </c>
    </row>
    <row r="48" spans="1:35" x14ac:dyDescent="0.25">
      <c r="A48" s="5">
        <v>45</v>
      </c>
      <c r="B48" s="7">
        <v>0.375</v>
      </c>
      <c r="C48" s="6">
        <v>2.97</v>
      </c>
      <c r="D48" s="1">
        <v>0</v>
      </c>
      <c r="E48" s="1">
        <f t="shared" si="0"/>
        <v>0</v>
      </c>
      <c r="F48" s="1">
        <v>0.42</v>
      </c>
      <c r="G48" s="1">
        <v>1.07</v>
      </c>
      <c r="H48" s="1">
        <f>(1.07+0.84)/2</f>
        <v>0.95500000000000007</v>
      </c>
      <c r="I48" s="1">
        <v>0</v>
      </c>
      <c r="J48" s="1">
        <v>0</v>
      </c>
      <c r="K48" s="1">
        <v>0</v>
      </c>
      <c r="L48" s="1">
        <v>1</v>
      </c>
      <c r="M48" s="1">
        <v>0.16</v>
      </c>
      <c r="N48" s="1">
        <f t="shared" si="1"/>
        <v>3.1</v>
      </c>
      <c r="O48" s="1">
        <v>3</v>
      </c>
      <c r="P48" s="1">
        <v>0</v>
      </c>
      <c r="Q48" s="1">
        <f t="shared" si="2"/>
        <v>3</v>
      </c>
      <c r="R48" s="1">
        <f t="shared" si="3"/>
        <v>3</v>
      </c>
      <c r="S48" s="126">
        <f t="shared" si="22"/>
        <v>19.259999999999998</v>
      </c>
      <c r="T48" s="35">
        <f t="shared" si="23"/>
        <v>58.454099999999997</v>
      </c>
      <c r="U48" s="1">
        <f t="shared" si="24"/>
        <v>0</v>
      </c>
      <c r="V48" s="1">
        <f t="shared" si="25"/>
        <v>0</v>
      </c>
      <c r="W48" s="1">
        <f t="shared" si="26"/>
        <v>4.0445999999999991</v>
      </c>
      <c r="X48" s="1">
        <f t="shared" si="27"/>
        <v>10.3041</v>
      </c>
      <c r="Y48" s="1">
        <f t="shared" si="28"/>
        <v>9.19665</v>
      </c>
      <c r="Z48" s="1">
        <f t="shared" si="29"/>
        <v>0</v>
      </c>
      <c r="AA48" s="1">
        <f t="shared" si="30"/>
        <v>0</v>
      </c>
      <c r="AB48" s="1">
        <f t="shared" si="31"/>
        <v>0</v>
      </c>
      <c r="AC48" s="1">
        <f t="shared" si="32"/>
        <v>19.259999999999998</v>
      </c>
      <c r="AD48" s="1">
        <f t="shared" si="33"/>
        <v>2.7927</v>
      </c>
      <c r="AE48" s="1">
        <f t="shared" si="34"/>
        <v>59.705999999999996</v>
      </c>
      <c r="AF48" s="1">
        <f t="shared" si="35"/>
        <v>57.779999999999994</v>
      </c>
      <c r="AG48" s="1">
        <f t="shared" si="36"/>
        <v>0</v>
      </c>
      <c r="AH48" s="1">
        <f t="shared" si="37"/>
        <v>57.779999999999994</v>
      </c>
      <c r="AI48" s="4">
        <f t="shared" si="38"/>
        <v>57.779999999999994</v>
      </c>
    </row>
    <row r="49" spans="1:35" x14ac:dyDescent="0.25">
      <c r="A49" s="5">
        <v>46</v>
      </c>
      <c r="B49" s="7">
        <v>0.39500000000000002</v>
      </c>
      <c r="C49" s="6">
        <v>2.95</v>
      </c>
      <c r="D49" s="1">
        <v>0</v>
      </c>
      <c r="E49" s="1">
        <f t="shared" si="0"/>
        <v>0</v>
      </c>
      <c r="F49" s="1">
        <v>0.22</v>
      </c>
      <c r="G49" s="1">
        <v>0.52</v>
      </c>
      <c r="H49" s="1">
        <f>(0.52+0.45)/2</f>
        <v>0.48499999999999999</v>
      </c>
      <c r="I49" s="1">
        <v>0</v>
      </c>
      <c r="J49" s="1">
        <v>0</v>
      </c>
      <c r="K49" s="1">
        <v>0</v>
      </c>
      <c r="L49" s="1">
        <v>1</v>
      </c>
      <c r="M49" s="1">
        <v>0.16</v>
      </c>
      <c r="N49" s="1">
        <f t="shared" si="1"/>
        <v>3.1</v>
      </c>
      <c r="O49" s="1">
        <v>3</v>
      </c>
      <c r="P49" s="1">
        <v>0</v>
      </c>
      <c r="Q49" s="1">
        <f t="shared" si="2"/>
        <v>3</v>
      </c>
      <c r="R49" s="1">
        <f t="shared" si="3"/>
        <v>3</v>
      </c>
      <c r="S49" s="126">
        <f t="shared" si="22"/>
        <v>20.000000000000018</v>
      </c>
      <c r="T49" s="35">
        <f t="shared" si="23"/>
        <v>59.200000000000053</v>
      </c>
      <c r="U49" s="1">
        <f t="shared" si="24"/>
        <v>0</v>
      </c>
      <c r="V49" s="1">
        <f t="shared" si="25"/>
        <v>0</v>
      </c>
      <c r="W49" s="1">
        <f t="shared" si="26"/>
        <v>6.4000000000000057</v>
      </c>
      <c r="X49" s="1">
        <f t="shared" si="27"/>
        <v>15.900000000000015</v>
      </c>
      <c r="Y49" s="1">
        <f t="shared" si="28"/>
        <v>14.400000000000013</v>
      </c>
      <c r="Z49" s="1">
        <f t="shared" si="29"/>
        <v>0</v>
      </c>
      <c r="AA49" s="1">
        <f t="shared" si="30"/>
        <v>0</v>
      </c>
      <c r="AB49" s="1">
        <f t="shared" si="31"/>
        <v>0</v>
      </c>
      <c r="AC49" s="1">
        <f t="shared" si="32"/>
        <v>20.000000000000018</v>
      </c>
      <c r="AD49" s="1">
        <f t="shared" si="33"/>
        <v>3.2000000000000028</v>
      </c>
      <c r="AE49" s="1">
        <f t="shared" si="34"/>
        <v>62.000000000000057</v>
      </c>
      <c r="AF49" s="1">
        <f t="shared" si="35"/>
        <v>60.000000000000057</v>
      </c>
      <c r="AG49" s="1">
        <f t="shared" si="36"/>
        <v>0</v>
      </c>
      <c r="AH49" s="1">
        <f t="shared" si="37"/>
        <v>60.000000000000057</v>
      </c>
      <c r="AI49" s="4">
        <f t="shared" si="38"/>
        <v>60.000000000000057</v>
      </c>
    </row>
    <row r="50" spans="1:35" x14ac:dyDescent="0.25">
      <c r="A50" s="5">
        <v>47</v>
      </c>
      <c r="B50" s="7">
        <v>0.40677000000000002</v>
      </c>
      <c r="C50" s="6">
        <v>3</v>
      </c>
      <c r="D50" s="1">
        <v>0</v>
      </c>
      <c r="E50" s="1">
        <f t="shared" si="0"/>
        <v>0</v>
      </c>
      <c r="F50" s="1">
        <v>0.21</v>
      </c>
      <c r="G50" s="1">
        <v>0.48</v>
      </c>
      <c r="H50" s="1">
        <v>0.44</v>
      </c>
      <c r="I50" s="1">
        <v>0</v>
      </c>
      <c r="J50" s="1">
        <v>0</v>
      </c>
      <c r="K50" s="1">
        <v>0</v>
      </c>
      <c r="L50" s="1">
        <v>1</v>
      </c>
      <c r="M50" s="1">
        <v>0.15</v>
      </c>
      <c r="N50" s="1">
        <f t="shared" si="1"/>
        <v>3.1</v>
      </c>
      <c r="O50" s="1">
        <v>3</v>
      </c>
      <c r="P50" s="1">
        <v>0</v>
      </c>
      <c r="Q50" s="1">
        <f t="shared" si="2"/>
        <v>3</v>
      </c>
      <c r="R50" s="1">
        <f t="shared" si="3"/>
        <v>3</v>
      </c>
      <c r="S50" s="126">
        <f t="shared" si="22"/>
        <v>11.770000000000003</v>
      </c>
      <c r="T50" s="35">
        <f t="shared" si="23"/>
        <v>35.015750000000011</v>
      </c>
      <c r="U50" s="1">
        <f t="shared" si="24"/>
        <v>0</v>
      </c>
      <c r="V50" s="1">
        <f t="shared" si="25"/>
        <v>0</v>
      </c>
      <c r="W50" s="1">
        <f t="shared" si="26"/>
        <v>2.5305500000000007</v>
      </c>
      <c r="X50" s="1">
        <f t="shared" si="27"/>
        <v>5.8850000000000016</v>
      </c>
      <c r="Y50" s="1">
        <f t="shared" si="28"/>
        <v>5.4436250000000017</v>
      </c>
      <c r="Z50" s="1">
        <f t="shared" si="29"/>
        <v>0</v>
      </c>
      <c r="AA50" s="1">
        <f t="shared" si="30"/>
        <v>0</v>
      </c>
      <c r="AB50" s="1">
        <f t="shared" si="31"/>
        <v>0</v>
      </c>
      <c r="AC50" s="1">
        <f t="shared" si="32"/>
        <v>11.770000000000003</v>
      </c>
      <c r="AD50" s="1">
        <f t="shared" si="33"/>
        <v>1.8243500000000006</v>
      </c>
      <c r="AE50" s="1">
        <f t="shared" si="34"/>
        <v>36.487000000000009</v>
      </c>
      <c r="AF50" s="1">
        <f t="shared" si="35"/>
        <v>35.310000000000009</v>
      </c>
      <c r="AG50" s="1">
        <f t="shared" si="36"/>
        <v>0</v>
      </c>
      <c r="AH50" s="1">
        <f t="shared" si="37"/>
        <v>35.310000000000009</v>
      </c>
      <c r="AI50" s="4">
        <f t="shared" si="38"/>
        <v>35.310000000000009</v>
      </c>
    </row>
    <row r="51" spans="1:35" x14ac:dyDescent="0.25">
      <c r="A51" s="5" t="s">
        <v>67</v>
      </c>
      <c r="B51" s="7">
        <v>0.40937000000000001</v>
      </c>
      <c r="C51" s="6">
        <v>3.05</v>
      </c>
      <c r="D51" s="1">
        <v>0</v>
      </c>
      <c r="E51" s="1">
        <f t="shared" si="0"/>
        <v>0</v>
      </c>
      <c r="F51" s="1">
        <v>0.22</v>
      </c>
      <c r="G51" s="1">
        <v>0.5</v>
      </c>
      <c r="H51" s="1">
        <v>0.46</v>
      </c>
      <c r="I51" s="1">
        <v>0</v>
      </c>
      <c r="J51" s="1">
        <v>0</v>
      </c>
      <c r="K51" s="1">
        <v>0</v>
      </c>
      <c r="L51" s="1">
        <v>1</v>
      </c>
      <c r="M51" s="1">
        <v>0.18</v>
      </c>
      <c r="N51" s="1">
        <f t="shared" si="1"/>
        <v>3.36</v>
      </c>
      <c r="O51" s="1">
        <v>3.26</v>
      </c>
      <c r="P51" s="1">
        <v>0</v>
      </c>
      <c r="Q51" s="1">
        <f t="shared" si="2"/>
        <v>3.26</v>
      </c>
      <c r="R51" s="1">
        <f t="shared" si="3"/>
        <v>3.26</v>
      </c>
      <c r="S51" s="126">
        <f t="shared" si="22"/>
        <v>2.5999999999999912</v>
      </c>
      <c r="T51" s="35">
        <f t="shared" si="23"/>
        <v>7.8649999999999736</v>
      </c>
      <c r="U51" s="1">
        <f t="shared" si="24"/>
        <v>0</v>
      </c>
      <c r="V51" s="1">
        <f t="shared" si="25"/>
        <v>0</v>
      </c>
      <c r="W51" s="1">
        <f t="shared" si="26"/>
        <v>0.55899999999999805</v>
      </c>
      <c r="X51" s="1">
        <f t="shared" si="27"/>
        <v>1.2739999999999956</v>
      </c>
      <c r="Y51" s="1">
        <f t="shared" si="28"/>
        <v>1.1699999999999962</v>
      </c>
      <c r="Z51" s="1">
        <f t="shared" si="29"/>
        <v>0</v>
      </c>
      <c r="AA51" s="1">
        <f t="shared" si="30"/>
        <v>0</v>
      </c>
      <c r="AB51" s="1">
        <f t="shared" si="31"/>
        <v>0</v>
      </c>
      <c r="AC51" s="1">
        <f t="shared" si="32"/>
        <v>2.5999999999999912</v>
      </c>
      <c r="AD51" s="1">
        <f t="shared" si="33"/>
        <v>0.42899999999999849</v>
      </c>
      <c r="AE51" s="1">
        <f t="shared" si="34"/>
        <v>8.3979999999999713</v>
      </c>
      <c r="AF51" s="1">
        <f t="shared" si="35"/>
        <v>8.1379999999999715</v>
      </c>
      <c r="AG51" s="1">
        <f t="shared" si="36"/>
        <v>0</v>
      </c>
      <c r="AH51" s="1">
        <f t="shared" si="37"/>
        <v>8.1379999999999715</v>
      </c>
      <c r="AI51" s="4">
        <f t="shared" si="38"/>
        <v>8.1379999999999715</v>
      </c>
    </row>
    <row r="52" spans="1:35" x14ac:dyDescent="0.25">
      <c r="A52" s="5" t="s">
        <v>68</v>
      </c>
      <c r="B52" s="7">
        <v>0.42359999999999998</v>
      </c>
      <c r="C52" s="6">
        <v>3.08</v>
      </c>
      <c r="D52" s="1">
        <v>0</v>
      </c>
      <c r="E52" s="1">
        <f t="shared" si="0"/>
        <v>0</v>
      </c>
      <c r="F52" s="1">
        <v>0.32</v>
      </c>
      <c r="G52" s="1">
        <v>0.76</v>
      </c>
      <c r="H52" s="1">
        <v>0.71</v>
      </c>
      <c r="I52" s="1">
        <v>0</v>
      </c>
      <c r="J52" s="1">
        <v>0</v>
      </c>
      <c r="K52" s="1">
        <v>0</v>
      </c>
      <c r="L52" s="1">
        <v>1</v>
      </c>
      <c r="M52" s="1">
        <v>0.13</v>
      </c>
      <c r="N52" s="1">
        <f t="shared" si="1"/>
        <v>3.36</v>
      </c>
      <c r="O52" s="1">
        <v>3.26</v>
      </c>
      <c r="P52" s="1">
        <v>0</v>
      </c>
      <c r="Q52" s="1">
        <f t="shared" si="2"/>
        <v>3.26</v>
      </c>
      <c r="R52" s="1">
        <f t="shared" si="3"/>
        <v>3.26</v>
      </c>
      <c r="S52" s="126">
        <f t="shared" si="22"/>
        <v>14.229999999999965</v>
      </c>
      <c r="T52" s="35">
        <f t="shared" si="23"/>
        <v>43.614949999999894</v>
      </c>
      <c r="U52" s="1">
        <f t="shared" si="24"/>
        <v>0</v>
      </c>
      <c r="V52" s="1">
        <f t="shared" si="25"/>
        <v>0</v>
      </c>
      <c r="W52" s="1">
        <f t="shared" si="26"/>
        <v>3.842099999999991</v>
      </c>
      <c r="X52" s="1">
        <f t="shared" si="27"/>
        <v>8.9648999999999788</v>
      </c>
      <c r="Y52" s="1">
        <f t="shared" si="28"/>
        <v>8.324549999999979</v>
      </c>
      <c r="Z52" s="1">
        <f t="shared" si="29"/>
        <v>0</v>
      </c>
      <c r="AA52" s="1">
        <f t="shared" si="30"/>
        <v>0</v>
      </c>
      <c r="AB52" s="1">
        <f t="shared" si="31"/>
        <v>0</v>
      </c>
      <c r="AC52" s="1">
        <f t="shared" si="32"/>
        <v>14.229999999999965</v>
      </c>
      <c r="AD52" s="1">
        <f t="shared" si="33"/>
        <v>2.2056499999999946</v>
      </c>
      <c r="AE52" s="1">
        <f t="shared" si="34"/>
        <v>47.812799999999882</v>
      </c>
      <c r="AF52" s="1">
        <f t="shared" si="35"/>
        <v>46.38979999999988</v>
      </c>
      <c r="AG52" s="1">
        <f t="shared" si="36"/>
        <v>0</v>
      </c>
      <c r="AH52" s="1">
        <f t="shared" si="37"/>
        <v>46.38979999999988</v>
      </c>
      <c r="AI52" s="4">
        <f t="shared" si="38"/>
        <v>46.38979999999988</v>
      </c>
    </row>
    <row r="53" spans="1:35" x14ac:dyDescent="0.25">
      <c r="A53" s="5" t="s">
        <v>69</v>
      </c>
      <c r="B53" s="7">
        <v>0.43783</v>
      </c>
      <c r="C53" s="6">
        <v>3.05</v>
      </c>
      <c r="D53" s="1">
        <v>0</v>
      </c>
      <c r="E53" s="1">
        <f t="shared" si="0"/>
        <v>0</v>
      </c>
      <c r="F53" s="1">
        <v>0.38</v>
      </c>
      <c r="G53" s="1">
        <v>0.86</v>
      </c>
      <c r="H53" s="1">
        <v>0.86</v>
      </c>
      <c r="I53" s="1">
        <v>0</v>
      </c>
      <c r="J53" s="1">
        <v>0</v>
      </c>
      <c r="K53" s="1">
        <v>0</v>
      </c>
      <c r="L53" s="1">
        <v>1</v>
      </c>
      <c r="M53" s="1">
        <v>0.12</v>
      </c>
      <c r="N53" s="1">
        <f t="shared" si="1"/>
        <v>3.36</v>
      </c>
      <c r="O53" s="1">
        <v>3.26</v>
      </c>
      <c r="P53" s="1">
        <v>0</v>
      </c>
      <c r="Q53" s="1">
        <f t="shared" si="2"/>
        <v>3.26</v>
      </c>
      <c r="R53" s="1">
        <f t="shared" si="3"/>
        <v>3.26</v>
      </c>
      <c r="S53" s="126">
        <f t="shared" si="22"/>
        <v>14.23000000000002</v>
      </c>
      <c r="T53" s="35">
        <f t="shared" si="23"/>
        <v>43.614950000000057</v>
      </c>
      <c r="U53" s="1">
        <f t="shared" si="24"/>
        <v>0</v>
      </c>
      <c r="V53" s="1">
        <f t="shared" si="25"/>
        <v>0</v>
      </c>
      <c r="W53" s="1">
        <f t="shared" si="26"/>
        <v>4.9805000000000064</v>
      </c>
      <c r="X53" s="1">
        <f t="shared" si="27"/>
        <v>11.526300000000017</v>
      </c>
      <c r="Y53" s="1">
        <f t="shared" si="28"/>
        <v>11.170550000000015</v>
      </c>
      <c r="Z53" s="1">
        <f t="shared" si="29"/>
        <v>0</v>
      </c>
      <c r="AA53" s="1">
        <f t="shared" si="30"/>
        <v>0</v>
      </c>
      <c r="AB53" s="1">
        <f t="shared" si="31"/>
        <v>0</v>
      </c>
      <c r="AC53" s="1">
        <f t="shared" si="32"/>
        <v>14.23000000000002</v>
      </c>
      <c r="AD53" s="1">
        <f t="shared" si="33"/>
        <v>1.7787500000000025</v>
      </c>
      <c r="AE53" s="1">
        <f t="shared" si="34"/>
        <v>47.812800000000067</v>
      </c>
      <c r="AF53" s="1">
        <f t="shared" si="35"/>
        <v>46.389800000000065</v>
      </c>
      <c r="AG53" s="1">
        <f t="shared" si="36"/>
        <v>0</v>
      </c>
      <c r="AH53" s="1">
        <f t="shared" si="37"/>
        <v>46.389800000000065</v>
      </c>
      <c r="AI53" s="4">
        <f t="shared" si="38"/>
        <v>46.389800000000065</v>
      </c>
    </row>
    <row r="54" spans="1:35" x14ac:dyDescent="0.25">
      <c r="A54" s="5">
        <v>51</v>
      </c>
      <c r="B54" s="7">
        <v>0.44591999999999998</v>
      </c>
      <c r="C54" s="6">
        <v>3.01</v>
      </c>
      <c r="D54" s="1">
        <v>0</v>
      </c>
      <c r="E54" s="1">
        <f t="shared" si="0"/>
        <v>0</v>
      </c>
      <c r="F54" s="1">
        <v>0.45</v>
      </c>
      <c r="G54" s="1">
        <v>1.02</v>
      </c>
      <c r="H54" s="1">
        <f>(1.02+0.95)/2</f>
        <v>0.98499999999999999</v>
      </c>
      <c r="I54" s="1">
        <v>0</v>
      </c>
      <c r="J54" s="1">
        <v>0</v>
      </c>
      <c r="K54" s="1">
        <v>0</v>
      </c>
      <c r="L54" s="1">
        <v>1</v>
      </c>
      <c r="M54" s="1">
        <v>0.08</v>
      </c>
      <c r="N54" s="1">
        <f t="shared" si="1"/>
        <v>3.36</v>
      </c>
      <c r="O54" s="1">
        <v>3.26</v>
      </c>
      <c r="P54" s="1">
        <v>0</v>
      </c>
      <c r="Q54" s="1">
        <f t="shared" si="2"/>
        <v>3.26</v>
      </c>
      <c r="R54" s="1">
        <f t="shared" si="3"/>
        <v>3.26</v>
      </c>
      <c r="S54" s="126">
        <f t="shared" si="22"/>
        <v>8.0899999999999856</v>
      </c>
      <c r="T54" s="35">
        <f t="shared" si="23"/>
        <v>24.512699999999956</v>
      </c>
      <c r="U54" s="1">
        <f t="shared" si="24"/>
        <v>0</v>
      </c>
      <c r="V54" s="1">
        <f t="shared" si="25"/>
        <v>0</v>
      </c>
      <c r="W54" s="1">
        <f t="shared" si="26"/>
        <v>3.3573499999999945</v>
      </c>
      <c r="X54" s="1">
        <f t="shared" si="27"/>
        <v>7.6045999999999863</v>
      </c>
      <c r="Y54" s="1">
        <f t="shared" si="28"/>
        <v>7.4630249999999867</v>
      </c>
      <c r="Z54" s="1">
        <f t="shared" si="29"/>
        <v>0</v>
      </c>
      <c r="AA54" s="1">
        <f t="shared" si="30"/>
        <v>0</v>
      </c>
      <c r="AB54" s="1">
        <f t="shared" si="31"/>
        <v>0</v>
      </c>
      <c r="AC54" s="1">
        <f t="shared" si="32"/>
        <v>8.0899999999999856</v>
      </c>
      <c r="AD54" s="1">
        <f t="shared" si="33"/>
        <v>0.80899999999999861</v>
      </c>
      <c r="AE54" s="1">
        <f t="shared" si="34"/>
        <v>27.182399999999951</v>
      </c>
      <c r="AF54" s="1">
        <f t="shared" si="35"/>
        <v>26.37339999999995</v>
      </c>
      <c r="AG54" s="1">
        <f t="shared" si="36"/>
        <v>0</v>
      </c>
      <c r="AH54" s="1">
        <f t="shared" si="37"/>
        <v>26.37339999999995</v>
      </c>
      <c r="AI54" s="4">
        <f t="shared" si="38"/>
        <v>26.37339999999995</v>
      </c>
    </row>
    <row r="55" spans="1:35" x14ac:dyDescent="0.25">
      <c r="A55" s="5" t="s">
        <v>70</v>
      </c>
      <c r="B55" s="7">
        <v>0.45254</v>
      </c>
      <c r="C55" s="6">
        <v>3.04</v>
      </c>
      <c r="D55" s="1">
        <v>0</v>
      </c>
      <c r="E55" s="1">
        <f t="shared" si="0"/>
        <v>0</v>
      </c>
      <c r="F55" s="1">
        <v>0.97</v>
      </c>
      <c r="G55" s="1">
        <v>2.6</v>
      </c>
      <c r="H55" s="1">
        <v>2.3719999999999999</v>
      </c>
      <c r="I55" s="1">
        <v>0</v>
      </c>
      <c r="J55" s="1">
        <v>0</v>
      </c>
      <c r="K55" s="1">
        <v>0</v>
      </c>
      <c r="L55" s="1">
        <v>1</v>
      </c>
      <c r="M55" s="1">
        <v>7.0000000000000007E-2</v>
      </c>
      <c r="N55" s="1">
        <f t="shared" si="1"/>
        <v>3.36</v>
      </c>
      <c r="O55" s="1">
        <v>3.26</v>
      </c>
      <c r="P55" s="1">
        <v>0</v>
      </c>
      <c r="Q55" s="1">
        <f t="shared" si="2"/>
        <v>3.26</v>
      </c>
      <c r="R55" s="1">
        <f t="shared" si="3"/>
        <v>3.26</v>
      </c>
      <c r="S55" s="126">
        <f t="shared" si="22"/>
        <v>6.6200000000000152</v>
      </c>
      <c r="T55" s="35">
        <f t="shared" si="23"/>
        <v>20.025500000000047</v>
      </c>
      <c r="U55" s="1">
        <f t="shared" si="24"/>
        <v>0</v>
      </c>
      <c r="V55" s="1">
        <f t="shared" si="25"/>
        <v>0</v>
      </c>
      <c r="W55" s="1">
        <f t="shared" si="26"/>
        <v>4.7002000000000104</v>
      </c>
      <c r="X55" s="1">
        <f t="shared" si="27"/>
        <v>11.982200000000027</v>
      </c>
      <c r="Y55" s="1">
        <f t="shared" si="28"/>
        <v>11.111670000000025</v>
      </c>
      <c r="Z55" s="1">
        <f t="shared" si="29"/>
        <v>0</v>
      </c>
      <c r="AA55" s="1">
        <f t="shared" si="30"/>
        <v>0</v>
      </c>
      <c r="AB55" s="1">
        <f t="shared" si="31"/>
        <v>0</v>
      </c>
      <c r="AC55" s="1">
        <f t="shared" si="32"/>
        <v>6.6200000000000152</v>
      </c>
      <c r="AD55" s="1">
        <f t="shared" si="33"/>
        <v>0.49650000000000122</v>
      </c>
      <c r="AE55" s="1">
        <f t="shared" si="34"/>
        <v>22.243200000000051</v>
      </c>
      <c r="AF55" s="1">
        <f t="shared" si="35"/>
        <v>21.581200000000049</v>
      </c>
      <c r="AG55" s="1">
        <f t="shared" si="36"/>
        <v>0</v>
      </c>
      <c r="AH55" s="1">
        <f t="shared" si="37"/>
        <v>21.581200000000049</v>
      </c>
      <c r="AI55" s="4">
        <f t="shared" si="38"/>
        <v>21.581200000000049</v>
      </c>
    </row>
    <row r="56" spans="1:35" x14ac:dyDescent="0.25">
      <c r="A56" s="5" t="s">
        <v>71</v>
      </c>
      <c r="B56" s="7">
        <v>0.46028000000000002</v>
      </c>
      <c r="C56" s="6">
        <v>3.08</v>
      </c>
      <c r="D56" s="1">
        <v>0</v>
      </c>
      <c r="E56" s="1">
        <f t="shared" si="0"/>
        <v>0</v>
      </c>
      <c r="F56" s="1">
        <v>0.96</v>
      </c>
      <c r="G56" s="1">
        <v>2.6</v>
      </c>
      <c r="H56" s="1">
        <v>2.3719999999999999</v>
      </c>
      <c r="I56" s="1">
        <v>0</v>
      </c>
      <c r="J56" s="1">
        <v>0</v>
      </c>
      <c r="K56" s="1">
        <v>0</v>
      </c>
      <c r="L56" s="1">
        <v>1</v>
      </c>
      <c r="M56" s="1">
        <v>0.09</v>
      </c>
      <c r="N56" s="1">
        <f t="shared" si="1"/>
        <v>3.36</v>
      </c>
      <c r="O56" s="1">
        <v>3.26</v>
      </c>
      <c r="P56" s="1">
        <v>0</v>
      </c>
      <c r="Q56" s="1">
        <f t="shared" si="2"/>
        <v>3.26</v>
      </c>
      <c r="R56" s="1">
        <f t="shared" si="3"/>
        <v>3.26</v>
      </c>
      <c r="S56" s="126">
        <f t="shared" si="22"/>
        <v>7.7400000000000251</v>
      </c>
      <c r="T56" s="35">
        <f t="shared" si="23"/>
        <v>23.684400000000078</v>
      </c>
      <c r="U56" s="1">
        <f t="shared" si="24"/>
        <v>0</v>
      </c>
      <c r="V56" s="1">
        <f t="shared" si="25"/>
        <v>0</v>
      </c>
      <c r="W56" s="1">
        <f t="shared" si="26"/>
        <v>7.4691000000000241</v>
      </c>
      <c r="X56" s="1">
        <f t="shared" si="27"/>
        <v>20.124000000000066</v>
      </c>
      <c r="Y56" s="1">
        <f t="shared" si="28"/>
        <v>18.359280000000059</v>
      </c>
      <c r="Z56" s="1">
        <f t="shared" si="29"/>
        <v>0</v>
      </c>
      <c r="AA56" s="1">
        <f t="shared" si="30"/>
        <v>0</v>
      </c>
      <c r="AB56" s="1">
        <f t="shared" si="31"/>
        <v>0</v>
      </c>
      <c r="AC56" s="1">
        <f t="shared" si="32"/>
        <v>7.7400000000000251</v>
      </c>
      <c r="AD56" s="1">
        <f t="shared" si="33"/>
        <v>0.61920000000000197</v>
      </c>
      <c r="AE56" s="1">
        <f t="shared" si="34"/>
        <v>26.006400000000085</v>
      </c>
      <c r="AF56" s="1">
        <f t="shared" si="35"/>
        <v>25.23240000000008</v>
      </c>
      <c r="AG56" s="1">
        <f t="shared" si="36"/>
        <v>0</v>
      </c>
      <c r="AH56" s="1">
        <f t="shared" si="37"/>
        <v>25.23240000000008</v>
      </c>
      <c r="AI56" s="4">
        <f t="shared" si="38"/>
        <v>25.23240000000008</v>
      </c>
    </row>
    <row r="57" spans="1:35" x14ac:dyDescent="0.25">
      <c r="A57" s="5" t="s">
        <v>72</v>
      </c>
      <c r="B57" s="7">
        <v>0.47042</v>
      </c>
      <c r="C57" s="6">
        <v>3.11</v>
      </c>
      <c r="D57" s="1">
        <v>0</v>
      </c>
      <c r="E57" s="1">
        <f t="shared" si="0"/>
        <v>0</v>
      </c>
      <c r="F57" s="1">
        <v>1.25</v>
      </c>
      <c r="G57" s="1">
        <v>2.6</v>
      </c>
      <c r="H57" s="1">
        <v>2.3719999999999999</v>
      </c>
      <c r="I57" s="1">
        <v>0</v>
      </c>
      <c r="J57" s="1">
        <v>0</v>
      </c>
      <c r="K57" s="1">
        <v>0</v>
      </c>
      <c r="L57" s="1">
        <v>1</v>
      </c>
      <c r="M57" s="1">
        <v>0.1</v>
      </c>
      <c r="N57" s="1">
        <f t="shared" si="1"/>
        <v>3.36</v>
      </c>
      <c r="O57" s="1">
        <v>3.26</v>
      </c>
      <c r="P57" s="1">
        <v>0</v>
      </c>
      <c r="Q57" s="1">
        <f t="shared" si="2"/>
        <v>3.26</v>
      </c>
      <c r="R57" s="1">
        <f t="shared" si="3"/>
        <v>3.26</v>
      </c>
      <c r="S57" s="126">
        <f t="shared" si="22"/>
        <v>10.139999999999983</v>
      </c>
      <c r="T57" s="35">
        <f t="shared" si="23"/>
        <v>31.383299999999945</v>
      </c>
      <c r="U57" s="1">
        <f t="shared" si="24"/>
        <v>0</v>
      </c>
      <c r="V57" s="1">
        <f t="shared" si="25"/>
        <v>0</v>
      </c>
      <c r="W57" s="1">
        <f t="shared" si="26"/>
        <v>11.204699999999981</v>
      </c>
      <c r="X57" s="1">
        <f t="shared" si="27"/>
        <v>26.363999999999955</v>
      </c>
      <c r="Y57" s="1">
        <f t="shared" si="28"/>
        <v>24.052079999999957</v>
      </c>
      <c r="Z57" s="1">
        <f t="shared" si="29"/>
        <v>0</v>
      </c>
      <c r="AA57" s="1">
        <f t="shared" si="30"/>
        <v>0</v>
      </c>
      <c r="AB57" s="1">
        <f t="shared" si="31"/>
        <v>0</v>
      </c>
      <c r="AC57" s="1">
        <f t="shared" si="32"/>
        <v>10.139999999999983</v>
      </c>
      <c r="AD57" s="1">
        <f t="shared" si="33"/>
        <v>0.96329999999999838</v>
      </c>
      <c r="AE57" s="1">
        <f t="shared" si="34"/>
        <v>34.070399999999943</v>
      </c>
      <c r="AF57" s="1">
        <f t="shared" si="35"/>
        <v>33.05639999999994</v>
      </c>
      <c r="AG57" s="1">
        <f t="shared" si="36"/>
        <v>0</v>
      </c>
      <c r="AH57" s="1">
        <f t="shared" si="37"/>
        <v>33.05639999999994</v>
      </c>
      <c r="AI57" s="4">
        <f t="shared" si="38"/>
        <v>33.05639999999994</v>
      </c>
    </row>
    <row r="58" spans="1:35" x14ac:dyDescent="0.25">
      <c r="A58" s="5" t="s">
        <v>73</v>
      </c>
      <c r="B58" s="7">
        <v>0.48055999999999999</v>
      </c>
      <c r="C58" s="6">
        <v>3.36</v>
      </c>
      <c r="D58" s="1">
        <v>0</v>
      </c>
      <c r="E58" s="1">
        <f t="shared" si="0"/>
        <v>0</v>
      </c>
      <c r="F58" s="1">
        <v>1.05</v>
      </c>
      <c r="G58" s="1">
        <v>2.6</v>
      </c>
      <c r="H58" s="1">
        <v>2.3719999999999999</v>
      </c>
      <c r="I58" s="1">
        <v>0</v>
      </c>
      <c r="J58" s="1">
        <v>0</v>
      </c>
      <c r="K58" s="1">
        <v>0</v>
      </c>
      <c r="L58" s="1">
        <v>1</v>
      </c>
      <c r="M58" s="1">
        <v>0.1</v>
      </c>
      <c r="N58" s="1">
        <f t="shared" si="1"/>
        <v>3.36</v>
      </c>
      <c r="O58" s="1">
        <v>3.26</v>
      </c>
      <c r="P58" s="1">
        <v>0</v>
      </c>
      <c r="Q58" s="1">
        <f t="shared" si="2"/>
        <v>3.26</v>
      </c>
      <c r="R58" s="1">
        <f t="shared" si="3"/>
        <v>3.26</v>
      </c>
      <c r="S58" s="126">
        <f t="shared" si="22"/>
        <v>10.139999999999983</v>
      </c>
      <c r="T58" s="35">
        <f t="shared" si="23"/>
        <v>32.802899999999944</v>
      </c>
      <c r="U58" s="1">
        <f t="shared" si="24"/>
        <v>0</v>
      </c>
      <c r="V58" s="1">
        <f t="shared" si="25"/>
        <v>0</v>
      </c>
      <c r="W58" s="1">
        <f t="shared" si="26"/>
        <v>11.66099999999998</v>
      </c>
      <c r="X58" s="1">
        <f t="shared" si="27"/>
        <v>26.363999999999955</v>
      </c>
      <c r="Y58" s="1">
        <f t="shared" si="28"/>
        <v>24.052079999999957</v>
      </c>
      <c r="Z58" s="1">
        <f t="shared" si="29"/>
        <v>0</v>
      </c>
      <c r="AA58" s="1">
        <f t="shared" si="30"/>
        <v>0</v>
      </c>
      <c r="AB58" s="1">
        <f t="shared" si="31"/>
        <v>0</v>
      </c>
      <c r="AC58" s="1">
        <f t="shared" si="32"/>
        <v>10.139999999999983</v>
      </c>
      <c r="AD58" s="1">
        <f t="shared" si="33"/>
        <v>1.0139999999999982</v>
      </c>
      <c r="AE58" s="1">
        <f t="shared" si="34"/>
        <v>34.070399999999943</v>
      </c>
      <c r="AF58" s="1">
        <f t="shared" si="35"/>
        <v>33.05639999999994</v>
      </c>
      <c r="AG58" s="1">
        <f t="shared" si="36"/>
        <v>0</v>
      </c>
      <c r="AH58" s="1">
        <f t="shared" si="37"/>
        <v>33.05639999999994</v>
      </c>
      <c r="AI58" s="4">
        <f t="shared" si="38"/>
        <v>33.05639999999994</v>
      </c>
    </row>
    <row r="59" spans="1:35" x14ac:dyDescent="0.25">
      <c r="A59" s="5">
        <v>56</v>
      </c>
      <c r="B59" s="7">
        <v>0.48231000000000002</v>
      </c>
      <c r="C59" s="6">
        <v>3.36</v>
      </c>
      <c r="D59" s="1">
        <v>0</v>
      </c>
      <c r="E59" s="1">
        <f t="shared" si="0"/>
        <v>0</v>
      </c>
      <c r="F59" s="1">
        <v>1.08</v>
      </c>
      <c r="G59" s="1">
        <v>2.6</v>
      </c>
      <c r="H59" s="1">
        <v>2.3719999999999999</v>
      </c>
      <c r="I59" s="1">
        <v>0</v>
      </c>
      <c r="J59" s="1">
        <v>0</v>
      </c>
      <c r="K59" s="1">
        <v>0</v>
      </c>
      <c r="L59" s="1">
        <v>1</v>
      </c>
      <c r="M59" s="1">
        <v>0.1</v>
      </c>
      <c r="N59" s="1">
        <f t="shared" si="1"/>
        <v>3.36</v>
      </c>
      <c r="O59" s="1">
        <v>3.26</v>
      </c>
      <c r="P59" s="1">
        <v>0</v>
      </c>
      <c r="Q59" s="1">
        <f t="shared" si="2"/>
        <v>3.26</v>
      </c>
      <c r="R59" s="1">
        <f t="shared" si="3"/>
        <v>3.26</v>
      </c>
      <c r="S59" s="126">
        <f t="shared" si="22"/>
        <v>1.7500000000000293</v>
      </c>
      <c r="T59" s="35">
        <f t="shared" si="23"/>
        <v>5.8800000000000985</v>
      </c>
      <c r="U59" s="1">
        <f t="shared" si="24"/>
        <v>0</v>
      </c>
      <c r="V59" s="1">
        <f t="shared" si="25"/>
        <v>0</v>
      </c>
      <c r="W59" s="1">
        <f t="shared" si="26"/>
        <v>1.8637500000000311</v>
      </c>
      <c r="X59" s="1">
        <f t="shared" si="27"/>
        <v>4.5500000000000762</v>
      </c>
      <c r="Y59" s="1">
        <f t="shared" si="28"/>
        <v>4.1510000000000691</v>
      </c>
      <c r="Z59" s="1">
        <f t="shared" si="29"/>
        <v>0</v>
      </c>
      <c r="AA59" s="1">
        <f t="shared" si="30"/>
        <v>0</v>
      </c>
      <c r="AB59" s="1">
        <f t="shared" si="31"/>
        <v>0</v>
      </c>
      <c r="AC59" s="1">
        <f t="shared" si="32"/>
        <v>1.7500000000000293</v>
      </c>
      <c r="AD59" s="1">
        <f t="shared" si="33"/>
        <v>0.17500000000000293</v>
      </c>
      <c r="AE59" s="1">
        <f t="shared" si="34"/>
        <v>5.8800000000000985</v>
      </c>
      <c r="AF59" s="1">
        <f t="shared" si="35"/>
        <v>5.7050000000000951</v>
      </c>
      <c r="AG59" s="1">
        <f t="shared" si="36"/>
        <v>0</v>
      </c>
      <c r="AH59" s="1">
        <f t="shared" si="37"/>
        <v>5.7050000000000951</v>
      </c>
      <c r="AI59" s="4">
        <f t="shared" si="38"/>
        <v>5.7050000000000951</v>
      </c>
    </row>
    <row r="60" spans="1:35" x14ac:dyDescent="0.25">
      <c r="A60" s="5">
        <v>57</v>
      </c>
      <c r="B60" s="7">
        <v>0.49127999999999999</v>
      </c>
      <c r="C60" s="6">
        <v>3.59</v>
      </c>
      <c r="D60" s="1">
        <v>0</v>
      </c>
      <c r="E60" s="1">
        <f t="shared" si="0"/>
        <v>0</v>
      </c>
      <c r="F60" s="1">
        <v>0</v>
      </c>
      <c r="G60" s="1">
        <v>0</v>
      </c>
      <c r="H60" s="1">
        <v>0</v>
      </c>
      <c r="I60" s="1">
        <v>0</v>
      </c>
      <c r="J60" s="1">
        <v>0</v>
      </c>
      <c r="K60" s="1">
        <v>0</v>
      </c>
      <c r="L60" s="1">
        <v>1</v>
      </c>
      <c r="M60" s="1">
        <v>0.1</v>
      </c>
      <c r="N60" s="1">
        <f t="shared" si="1"/>
        <v>3.1</v>
      </c>
      <c r="O60" s="1">
        <v>3</v>
      </c>
      <c r="P60" s="1">
        <v>0</v>
      </c>
      <c r="Q60" s="1">
        <f t="shared" si="2"/>
        <v>3</v>
      </c>
      <c r="R60" s="1">
        <f t="shared" si="3"/>
        <v>3</v>
      </c>
      <c r="S60" s="126">
        <f t="shared" si="22"/>
        <v>8.9699999999999775</v>
      </c>
      <c r="T60" s="35">
        <f t="shared" si="23"/>
        <v>31.17074999999992</v>
      </c>
      <c r="U60" s="1">
        <f t="shared" si="24"/>
        <v>0</v>
      </c>
      <c r="V60" s="1">
        <f t="shared" si="25"/>
        <v>0</v>
      </c>
      <c r="W60" s="1">
        <f t="shared" si="26"/>
        <v>4.8437999999999883</v>
      </c>
      <c r="X60" s="1">
        <f t="shared" si="27"/>
        <v>11.660999999999971</v>
      </c>
      <c r="Y60" s="1">
        <f t="shared" si="28"/>
        <v>10.638419999999973</v>
      </c>
      <c r="Z60" s="1">
        <f t="shared" si="29"/>
        <v>0</v>
      </c>
      <c r="AA60" s="1">
        <f t="shared" si="30"/>
        <v>0</v>
      </c>
      <c r="AB60" s="1">
        <f t="shared" si="31"/>
        <v>0</v>
      </c>
      <c r="AC60" s="1">
        <f t="shared" si="32"/>
        <v>8.9699999999999775</v>
      </c>
      <c r="AD60" s="1">
        <f t="shared" si="33"/>
        <v>0.8969999999999978</v>
      </c>
      <c r="AE60" s="1">
        <f t="shared" si="34"/>
        <v>28.973099999999928</v>
      </c>
      <c r="AF60" s="1">
        <f t="shared" si="35"/>
        <v>28.076099999999929</v>
      </c>
      <c r="AG60" s="1">
        <f t="shared" si="36"/>
        <v>0</v>
      </c>
      <c r="AH60" s="1">
        <f t="shared" si="37"/>
        <v>28.076099999999929</v>
      </c>
      <c r="AI60" s="4">
        <f t="shared" si="38"/>
        <v>28.076099999999929</v>
      </c>
    </row>
    <row r="61" spans="1:35" x14ac:dyDescent="0.25">
      <c r="A61" s="5">
        <v>58</v>
      </c>
      <c r="B61" s="7">
        <v>0.498</v>
      </c>
      <c r="C61" s="6">
        <v>3.92</v>
      </c>
      <c r="D61" s="1">
        <v>0</v>
      </c>
      <c r="E61" s="1">
        <f t="shared" si="0"/>
        <v>0</v>
      </c>
      <c r="F61" s="1">
        <v>0</v>
      </c>
      <c r="G61" s="1">
        <v>0</v>
      </c>
      <c r="H61" s="1">
        <v>0</v>
      </c>
      <c r="I61" s="1">
        <v>0</v>
      </c>
      <c r="J61" s="1">
        <v>0</v>
      </c>
      <c r="K61" s="1">
        <v>0</v>
      </c>
      <c r="L61" s="1">
        <v>1</v>
      </c>
      <c r="M61" s="1">
        <v>0.1</v>
      </c>
      <c r="N61" s="1">
        <f t="shared" si="1"/>
        <v>3.1</v>
      </c>
      <c r="O61" s="1">
        <v>3</v>
      </c>
      <c r="P61" s="1">
        <v>0</v>
      </c>
      <c r="Q61" s="1">
        <f t="shared" si="2"/>
        <v>3</v>
      </c>
      <c r="R61" s="1">
        <f t="shared" si="3"/>
        <v>3</v>
      </c>
      <c r="S61" s="126">
        <f t="shared" si="22"/>
        <v>6.7200000000000042</v>
      </c>
      <c r="T61" s="35">
        <f t="shared" si="23"/>
        <v>25.233600000000013</v>
      </c>
      <c r="U61" s="1">
        <f t="shared" si="24"/>
        <v>0</v>
      </c>
      <c r="V61" s="1">
        <f t="shared" si="25"/>
        <v>0</v>
      </c>
      <c r="W61" s="1">
        <f t="shared" si="26"/>
        <v>0</v>
      </c>
      <c r="X61" s="1">
        <f t="shared" si="27"/>
        <v>0</v>
      </c>
      <c r="Y61" s="1">
        <f t="shared" si="28"/>
        <v>0</v>
      </c>
      <c r="Z61" s="1">
        <f t="shared" si="29"/>
        <v>0</v>
      </c>
      <c r="AA61" s="1">
        <f t="shared" si="30"/>
        <v>0</v>
      </c>
      <c r="AB61" s="1">
        <f t="shared" si="31"/>
        <v>0</v>
      </c>
      <c r="AC61" s="1">
        <f t="shared" si="32"/>
        <v>6.7200000000000042</v>
      </c>
      <c r="AD61" s="1">
        <f t="shared" si="33"/>
        <v>0.67200000000000049</v>
      </c>
      <c r="AE61" s="1">
        <f t="shared" si="34"/>
        <v>20.832000000000015</v>
      </c>
      <c r="AF61" s="1">
        <f t="shared" si="35"/>
        <v>20.160000000000011</v>
      </c>
      <c r="AG61" s="1">
        <f t="shared" si="36"/>
        <v>0</v>
      </c>
      <c r="AH61" s="1">
        <f t="shared" si="37"/>
        <v>20.160000000000011</v>
      </c>
      <c r="AI61" s="4">
        <f t="shared" si="38"/>
        <v>20.160000000000011</v>
      </c>
    </row>
    <row r="62" spans="1:35" x14ac:dyDescent="0.25">
      <c r="A62" s="5" t="s">
        <v>74</v>
      </c>
      <c r="B62" s="7">
        <v>0.50002000000000002</v>
      </c>
      <c r="C62" s="6">
        <v>4.0199999999999996</v>
      </c>
      <c r="D62" s="1">
        <v>0</v>
      </c>
      <c r="E62" s="1">
        <f t="shared" si="0"/>
        <v>0</v>
      </c>
      <c r="F62" s="1">
        <v>0</v>
      </c>
      <c r="G62" s="1">
        <v>0</v>
      </c>
      <c r="H62" s="1">
        <v>0</v>
      </c>
      <c r="I62" s="1">
        <v>0</v>
      </c>
      <c r="J62" s="1">
        <v>0</v>
      </c>
      <c r="K62" s="1">
        <v>0</v>
      </c>
      <c r="L62" s="1">
        <v>1</v>
      </c>
      <c r="M62" s="1">
        <v>0.13</v>
      </c>
      <c r="N62" s="1">
        <f t="shared" si="1"/>
        <v>3.3000000000000003</v>
      </c>
      <c r="O62" s="1">
        <v>3.2</v>
      </c>
      <c r="P62" s="1">
        <v>0</v>
      </c>
      <c r="Q62" s="1">
        <f t="shared" si="2"/>
        <v>3.2</v>
      </c>
      <c r="R62" s="1">
        <f t="shared" si="3"/>
        <v>3.2</v>
      </c>
      <c r="S62" s="126">
        <f t="shared" si="22"/>
        <v>2.0200000000000218</v>
      </c>
      <c r="T62" s="35">
        <f t="shared" si="23"/>
        <v>8.0194000000000862</v>
      </c>
      <c r="U62" s="1">
        <f t="shared" si="24"/>
        <v>0</v>
      </c>
      <c r="V62" s="1">
        <f t="shared" si="25"/>
        <v>0</v>
      </c>
      <c r="W62" s="1">
        <f t="shared" si="26"/>
        <v>0</v>
      </c>
      <c r="X62" s="1">
        <f t="shared" si="27"/>
        <v>0</v>
      </c>
      <c r="Y62" s="1">
        <f t="shared" si="28"/>
        <v>0</v>
      </c>
      <c r="Z62" s="1">
        <f t="shared" si="29"/>
        <v>0</v>
      </c>
      <c r="AA62" s="1">
        <f t="shared" si="30"/>
        <v>0</v>
      </c>
      <c r="AB62" s="1">
        <f t="shared" si="31"/>
        <v>0</v>
      </c>
      <c r="AC62" s="1">
        <f t="shared" si="32"/>
        <v>2.0200000000000218</v>
      </c>
      <c r="AD62" s="1">
        <f t="shared" si="33"/>
        <v>0.2323000000000025</v>
      </c>
      <c r="AE62" s="1">
        <f t="shared" si="34"/>
        <v>6.4640000000000697</v>
      </c>
      <c r="AF62" s="1">
        <f t="shared" si="35"/>
        <v>6.262000000000068</v>
      </c>
      <c r="AG62" s="1">
        <f t="shared" si="36"/>
        <v>0</v>
      </c>
      <c r="AH62" s="1">
        <f t="shared" si="37"/>
        <v>6.262000000000068</v>
      </c>
      <c r="AI62" s="4">
        <f t="shared" si="38"/>
        <v>6.262000000000068</v>
      </c>
    </row>
    <row r="63" spans="1:35" x14ac:dyDescent="0.25">
      <c r="A63" s="5">
        <v>60</v>
      </c>
      <c r="B63" s="7">
        <v>0.51114999999999999</v>
      </c>
      <c r="C63" s="6">
        <v>4.2300000000000004</v>
      </c>
      <c r="D63" s="1">
        <v>0</v>
      </c>
      <c r="E63" s="1">
        <f t="shared" si="0"/>
        <v>0</v>
      </c>
      <c r="F63" s="1">
        <v>0.17</v>
      </c>
      <c r="G63" s="1">
        <v>0.38</v>
      </c>
      <c r="H63" s="1">
        <f>(0.38+0.35)/2</f>
        <v>0.36499999999999999</v>
      </c>
      <c r="I63" s="1">
        <v>0</v>
      </c>
      <c r="J63" s="1">
        <v>0</v>
      </c>
      <c r="K63" s="1">
        <v>0</v>
      </c>
      <c r="L63" s="1">
        <v>1</v>
      </c>
      <c r="M63" s="1">
        <v>0.15</v>
      </c>
      <c r="N63" s="1">
        <f t="shared" si="1"/>
        <v>3.3000000000000003</v>
      </c>
      <c r="O63" s="1">
        <v>3.2</v>
      </c>
      <c r="P63" s="1">
        <v>0</v>
      </c>
      <c r="Q63" s="1">
        <f t="shared" si="2"/>
        <v>3.2</v>
      </c>
      <c r="R63" s="1">
        <f t="shared" si="3"/>
        <v>3.2</v>
      </c>
      <c r="S63" s="126">
        <f t="shared" si="22"/>
        <v>11.129999999999974</v>
      </c>
      <c r="T63" s="35">
        <f t="shared" si="23"/>
        <v>45.911249999999896</v>
      </c>
      <c r="U63" s="1">
        <f t="shared" si="24"/>
        <v>0</v>
      </c>
      <c r="V63" s="1">
        <f t="shared" si="25"/>
        <v>0</v>
      </c>
      <c r="W63" s="1">
        <f t="shared" si="26"/>
        <v>0.94604999999999784</v>
      </c>
      <c r="X63" s="1">
        <f t="shared" si="27"/>
        <v>2.1146999999999951</v>
      </c>
      <c r="Y63" s="1">
        <f t="shared" si="28"/>
        <v>2.0312249999999952</v>
      </c>
      <c r="Z63" s="1">
        <f t="shared" si="29"/>
        <v>0</v>
      </c>
      <c r="AA63" s="1">
        <f t="shared" si="30"/>
        <v>0</v>
      </c>
      <c r="AB63" s="1">
        <f t="shared" si="31"/>
        <v>0</v>
      </c>
      <c r="AC63" s="1">
        <f t="shared" si="32"/>
        <v>11.129999999999974</v>
      </c>
      <c r="AD63" s="1">
        <f t="shared" si="33"/>
        <v>1.5581999999999965</v>
      </c>
      <c r="AE63" s="1">
        <f t="shared" si="34"/>
        <v>36.728999999999921</v>
      </c>
      <c r="AF63" s="1">
        <f t="shared" si="35"/>
        <v>35.615999999999921</v>
      </c>
      <c r="AG63" s="1">
        <f t="shared" si="36"/>
        <v>0</v>
      </c>
      <c r="AH63" s="1">
        <f t="shared" si="37"/>
        <v>35.615999999999921</v>
      </c>
      <c r="AI63" s="4">
        <f t="shared" si="38"/>
        <v>35.615999999999921</v>
      </c>
    </row>
    <row r="64" spans="1:35" x14ac:dyDescent="0.25">
      <c r="A64" s="5" t="s">
        <v>75</v>
      </c>
      <c r="B64" s="7">
        <v>0.52337999999999996</v>
      </c>
      <c r="C64" s="6">
        <v>3.81</v>
      </c>
      <c r="D64" s="1">
        <v>0</v>
      </c>
      <c r="E64" s="1">
        <f t="shared" si="0"/>
        <v>0</v>
      </c>
      <c r="F64" s="1">
        <v>0</v>
      </c>
      <c r="G64" s="1">
        <v>0</v>
      </c>
      <c r="H64" s="1">
        <v>0</v>
      </c>
      <c r="I64" s="1">
        <v>0</v>
      </c>
      <c r="J64" s="1">
        <v>0</v>
      </c>
      <c r="K64" s="1">
        <v>0</v>
      </c>
      <c r="L64" s="1">
        <v>1</v>
      </c>
      <c r="M64" s="1">
        <v>0.09</v>
      </c>
      <c r="N64" s="1">
        <f t="shared" si="1"/>
        <v>3.3000000000000003</v>
      </c>
      <c r="O64" s="1">
        <v>3.2</v>
      </c>
      <c r="P64" s="1">
        <v>0</v>
      </c>
      <c r="Q64" s="1">
        <f t="shared" si="2"/>
        <v>3.2</v>
      </c>
      <c r="R64" s="1">
        <f t="shared" si="3"/>
        <v>3.2</v>
      </c>
      <c r="S64" s="126">
        <f t="shared" si="22"/>
        <v>12.229999999999963</v>
      </c>
      <c r="T64" s="35">
        <f t="shared" si="23"/>
        <v>49.164599999999858</v>
      </c>
      <c r="U64" s="1">
        <f t="shared" si="24"/>
        <v>0</v>
      </c>
      <c r="V64" s="1">
        <f t="shared" si="25"/>
        <v>0</v>
      </c>
      <c r="W64" s="1">
        <f t="shared" si="26"/>
        <v>1.0395499999999969</v>
      </c>
      <c r="X64" s="1">
        <f t="shared" si="27"/>
        <v>2.323699999999993</v>
      </c>
      <c r="Y64" s="1">
        <f t="shared" si="28"/>
        <v>2.2319749999999932</v>
      </c>
      <c r="Z64" s="1">
        <f t="shared" si="29"/>
        <v>0</v>
      </c>
      <c r="AA64" s="1">
        <f t="shared" si="30"/>
        <v>0</v>
      </c>
      <c r="AB64" s="1">
        <f t="shared" si="31"/>
        <v>0</v>
      </c>
      <c r="AC64" s="1">
        <f t="shared" si="32"/>
        <v>12.229999999999963</v>
      </c>
      <c r="AD64" s="1">
        <f t="shared" si="33"/>
        <v>1.4675999999999956</v>
      </c>
      <c r="AE64" s="1">
        <f t="shared" si="34"/>
        <v>40.358999999999881</v>
      </c>
      <c r="AF64" s="1">
        <f t="shared" si="35"/>
        <v>39.135999999999882</v>
      </c>
      <c r="AG64" s="1">
        <f t="shared" si="36"/>
        <v>0</v>
      </c>
      <c r="AH64" s="1">
        <f t="shared" si="37"/>
        <v>39.135999999999882</v>
      </c>
      <c r="AI64" s="4">
        <f t="shared" si="38"/>
        <v>39.135999999999882</v>
      </c>
    </row>
    <row r="65" spans="1:35" x14ac:dyDescent="0.25">
      <c r="A65" s="5">
        <v>62</v>
      </c>
      <c r="B65" s="7">
        <v>0.53603000000000001</v>
      </c>
      <c r="C65" s="6">
        <v>3.6</v>
      </c>
      <c r="D65" s="1">
        <v>0</v>
      </c>
      <c r="E65" s="1">
        <f t="shared" si="0"/>
        <v>0</v>
      </c>
      <c r="F65" s="1">
        <v>0</v>
      </c>
      <c r="G65" s="1">
        <v>0</v>
      </c>
      <c r="H65" s="1">
        <v>0</v>
      </c>
      <c r="I65" s="1">
        <v>0</v>
      </c>
      <c r="J65" s="1">
        <v>0</v>
      </c>
      <c r="K65" s="1">
        <v>0</v>
      </c>
      <c r="L65" s="1">
        <v>1</v>
      </c>
      <c r="M65" s="1">
        <v>0.1</v>
      </c>
      <c r="N65" s="1">
        <f t="shared" si="1"/>
        <v>3.3000000000000003</v>
      </c>
      <c r="O65" s="1">
        <v>3.2</v>
      </c>
      <c r="P65" s="1">
        <v>0</v>
      </c>
      <c r="Q65" s="1">
        <f t="shared" si="2"/>
        <v>3.2</v>
      </c>
      <c r="R65" s="1">
        <f t="shared" si="3"/>
        <v>3.2</v>
      </c>
      <c r="S65" s="126">
        <f t="shared" si="22"/>
        <v>12.65000000000005</v>
      </c>
      <c r="T65" s="35">
        <f t="shared" si="23"/>
        <v>46.868250000000188</v>
      </c>
      <c r="U65" s="1">
        <f t="shared" si="24"/>
        <v>0</v>
      </c>
      <c r="V65" s="1">
        <f t="shared" si="25"/>
        <v>0</v>
      </c>
      <c r="W65" s="1">
        <f t="shared" si="26"/>
        <v>0</v>
      </c>
      <c r="X65" s="1">
        <f t="shared" si="27"/>
        <v>0</v>
      </c>
      <c r="Y65" s="1">
        <f t="shared" si="28"/>
        <v>0</v>
      </c>
      <c r="Z65" s="1">
        <f t="shared" si="29"/>
        <v>0</v>
      </c>
      <c r="AA65" s="1">
        <f t="shared" si="30"/>
        <v>0</v>
      </c>
      <c r="AB65" s="1">
        <f t="shared" si="31"/>
        <v>0</v>
      </c>
      <c r="AC65" s="1">
        <f t="shared" si="32"/>
        <v>12.65000000000005</v>
      </c>
      <c r="AD65" s="1">
        <f t="shared" si="33"/>
        <v>1.2017500000000048</v>
      </c>
      <c r="AE65" s="1">
        <f t="shared" si="34"/>
        <v>41.745000000000168</v>
      </c>
      <c r="AF65" s="1">
        <f t="shared" si="35"/>
        <v>40.48000000000016</v>
      </c>
      <c r="AG65" s="1">
        <f t="shared" si="36"/>
        <v>0</v>
      </c>
      <c r="AH65" s="1">
        <f t="shared" si="37"/>
        <v>40.48000000000016</v>
      </c>
      <c r="AI65" s="4">
        <f t="shared" si="38"/>
        <v>40.48000000000016</v>
      </c>
    </row>
    <row r="66" spans="1:35" x14ac:dyDescent="0.25">
      <c r="A66" s="5" t="s">
        <v>76</v>
      </c>
      <c r="B66" s="7">
        <v>0.54674</v>
      </c>
      <c r="C66" s="6">
        <v>3.16</v>
      </c>
      <c r="D66" s="1">
        <v>0</v>
      </c>
      <c r="E66" s="1">
        <f t="shared" si="0"/>
        <v>0</v>
      </c>
      <c r="F66" s="1">
        <v>0.19</v>
      </c>
      <c r="G66" s="1">
        <v>0.42</v>
      </c>
      <c r="H66" s="1">
        <v>0.42</v>
      </c>
      <c r="I66" s="1">
        <v>0</v>
      </c>
      <c r="J66" s="1">
        <v>0</v>
      </c>
      <c r="K66" s="1">
        <v>0</v>
      </c>
      <c r="L66" s="1">
        <v>1</v>
      </c>
      <c r="M66" s="1">
        <v>0.19</v>
      </c>
      <c r="N66" s="1">
        <f t="shared" si="1"/>
        <v>3.3000000000000003</v>
      </c>
      <c r="O66" s="1">
        <v>3.2</v>
      </c>
      <c r="P66" s="1">
        <v>0</v>
      </c>
      <c r="Q66" s="1">
        <f t="shared" si="2"/>
        <v>3.2</v>
      </c>
      <c r="R66" s="1">
        <f t="shared" si="3"/>
        <v>3.2</v>
      </c>
      <c r="S66" s="126">
        <f t="shared" si="22"/>
        <v>10.709999999999997</v>
      </c>
      <c r="T66" s="35">
        <f t="shared" si="23"/>
        <v>36.199799999999989</v>
      </c>
      <c r="U66" s="1">
        <f t="shared" si="24"/>
        <v>0</v>
      </c>
      <c r="V66" s="1">
        <f t="shared" si="25"/>
        <v>0</v>
      </c>
      <c r="W66" s="1">
        <f t="shared" si="26"/>
        <v>1.0174499999999997</v>
      </c>
      <c r="X66" s="1">
        <f t="shared" si="27"/>
        <v>2.2490999999999994</v>
      </c>
      <c r="Y66" s="1">
        <f t="shared" si="28"/>
        <v>2.2490999999999994</v>
      </c>
      <c r="Z66" s="1">
        <f t="shared" si="29"/>
        <v>0</v>
      </c>
      <c r="AA66" s="1">
        <f t="shared" si="30"/>
        <v>0</v>
      </c>
      <c r="AB66" s="1">
        <f t="shared" si="31"/>
        <v>0</v>
      </c>
      <c r="AC66" s="1">
        <f t="shared" si="32"/>
        <v>10.709999999999997</v>
      </c>
      <c r="AD66" s="1">
        <f t="shared" si="33"/>
        <v>1.5529499999999998</v>
      </c>
      <c r="AE66" s="1">
        <f t="shared" si="34"/>
        <v>35.342999999999996</v>
      </c>
      <c r="AF66" s="1">
        <f t="shared" si="35"/>
        <v>34.271999999999991</v>
      </c>
      <c r="AG66" s="1">
        <f t="shared" si="36"/>
        <v>0</v>
      </c>
      <c r="AH66" s="1">
        <f t="shared" si="37"/>
        <v>34.271999999999991</v>
      </c>
      <c r="AI66" s="4">
        <f t="shared" si="38"/>
        <v>34.271999999999991</v>
      </c>
    </row>
    <row r="67" spans="1:35" x14ac:dyDescent="0.25">
      <c r="A67" s="5">
        <v>64</v>
      </c>
      <c r="B67" s="7">
        <v>0.54874000000000001</v>
      </c>
      <c r="C67" s="6">
        <v>3.03</v>
      </c>
      <c r="D67" s="1">
        <v>0</v>
      </c>
      <c r="E67" s="1">
        <f t="shared" si="0"/>
        <v>0</v>
      </c>
      <c r="F67" s="1">
        <v>0.22</v>
      </c>
      <c r="G67" s="1">
        <v>0.5</v>
      </c>
      <c r="H67" s="1">
        <v>0.49</v>
      </c>
      <c r="I67" s="1">
        <v>0</v>
      </c>
      <c r="J67" s="1">
        <v>0</v>
      </c>
      <c r="K67" s="1">
        <v>0</v>
      </c>
      <c r="L67" s="1">
        <v>1</v>
      </c>
      <c r="M67" s="1">
        <v>0.09</v>
      </c>
      <c r="N67" s="1">
        <f t="shared" si="1"/>
        <v>3.1</v>
      </c>
      <c r="O67" s="1">
        <v>3</v>
      </c>
      <c r="P67" s="1">
        <v>0</v>
      </c>
      <c r="Q67" s="1">
        <f t="shared" si="2"/>
        <v>3</v>
      </c>
      <c r="R67" s="1">
        <f t="shared" si="3"/>
        <v>3</v>
      </c>
      <c r="S67" s="126">
        <f t="shared" si="22"/>
        <v>2.0000000000000018</v>
      </c>
      <c r="T67" s="35">
        <f t="shared" si="23"/>
        <v>6.1900000000000048</v>
      </c>
      <c r="U67" s="1">
        <f t="shared" si="24"/>
        <v>0</v>
      </c>
      <c r="V67" s="1">
        <f t="shared" si="25"/>
        <v>0</v>
      </c>
      <c r="W67" s="1">
        <f t="shared" si="26"/>
        <v>0.41000000000000042</v>
      </c>
      <c r="X67" s="1">
        <f t="shared" si="27"/>
        <v>0.92000000000000071</v>
      </c>
      <c r="Y67" s="1">
        <f t="shared" si="28"/>
        <v>0.9100000000000007</v>
      </c>
      <c r="Z67" s="1">
        <f t="shared" si="29"/>
        <v>0</v>
      </c>
      <c r="AA67" s="1">
        <f t="shared" si="30"/>
        <v>0</v>
      </c>
      <c r="AB67" s="1">
        <f t="shared" si="31"/>
        <v>0</v>
      </c>
      <c r="AC67" s="1">
        <f t="shared" si="32"/>
        <v>2.0000000000000018</v>
      </c>
      <c r="AD67" s="1">
        <f t="shared" si="33"/>
        <v>0.28000000000000025</v>
      </c>
      <c r="AE67" s="1">
        <f t="shared" si="34"/>
        <v>6.4000000000000057</v>
      </c>
      <c r="AF67" s="1">
        <f t="shared" si="35"/>
        <v>6.2000000000000055</v>
      </c>
      <c r="AG67" s="1">
        <f t="shared" si="36"/>
        <v>0</v>
      </c>
      <c r="AH67" s="1">
        <f t="shared" si="37"/>
        <v>6.2000000000000055</v>
      </c>
      <c r="AI67" s="4">
        <f t="shared" si="38"/>
        <v>6.2000000000000055</v>
      </c>
    </row>
    <row r="68" spans="1:35" x14ac:dyDescent="0.25">
      <c r="A68" s="5" t="s">
        <v>77</v>
      </c>
      <c r="B68" s="7">
        <v>0.55298000000000003</v>
      </c>
      <c r="C68" s="6">
        <v>2.76</v>
      </c>
      <c r="D68" s="1">
        <v>0</v>
      </c>
      <c r="E68" s="1">
        <f t="shared" si="0"/>
        <v>0</v>
      </c>
      <c r="F68" s="1">
        <v>0.3</v>
      </c>
      <c r="G68" s="1">
        <v>0.68</v>
      </c>
      <c r="H68" s="1">
        <v>0.66</v>
      </c>
      <c r="I68" s="1">
        <v>0</v>
      </c>
      <c r="J68" s="1">
        <v>0</v>
      </c>
      <c r="K68" s="1">
        <v>0</v>
      </c>
      <c r="L68" s="1">
        <v>1</v>
      </c>
      <c r="M68" s="1">
        <v>0.1</v>
      </c>
      <c r="N68" s="1">
        <f t="shared" si="1"/>
        <v>3.1</v>
      </c>
      <c r="O68" s="1">
        <v>3</v>
      </c>
      <c r="P68" s="1">
        <v>0</v>
      </c>
      <c r="Q68" s="1">
        <f t="shared" si="2"/>
        <v>3</v>
      </c>
      <c r="R68" s="1">
        <f t="shared" si="3"/>
        <v>3</v>
      </c>
      <c r="S68" s="126">
        <f t="shared" si="22"/>
        <v>4.2400000000000215</v>
      </c>
      <c r="T68" s="35">
        <f t="shared" si="23"/>
        <v>12.274800000000061</v>
      </c>
      <c r="U68" s="1">
        <f t="shared" si="24"/>
        <v>0</v>
      </c>
      <c r="V68" s="1">
        <f t="shared" si="25"/>
        <v>0</v>
      </c>
      <c r="W68" s="1">
        <f t="shared" si="26"/>
        <v>1.1024000000000056</v>
      </c>
      <c r="X68" s="1">
        <f t="shared" si="27"/>
        <v>2.5016000000000131</v>
      </c>
      <c r="Y68" s="1">
        <f t="shared" si="28"/>
        <v>2.4380000000000122</v>
      </c>
      <c r="Z68" s="1">
        <f t="shared" si="29"/>
        <v>0</v>
      </c>
      <c r="AA68" s="1">
        <f t="shared" si="30"/>
        <v>0</v>
      </c>
      <c r="AB68" s="1">
        <f t="shared" si="31"/>
        <v>0</v>
      </c>
      <c r="AC68" s="1">
        <f t="shared" si="32"/>
        <v>4.2400000000000215</v>
      </c>
      <c r="AD68" s="1">
        <f t="shared" si="33"/>
        <v>0.40280000000000205</v>
      </c>
      <c r="AE68" s="1">
        <f t="shared" si="34"/>
        <v>13.144000000000068</v>
      </c>
      <c r="AF68" s="1">
        <f t="shared" si="35"/>
        <v>12.720000000000065</v>
      </c>
      <c r="AG68" s="1">
        <f t="shared" si="36"/>
        <v>0</v>
      </c>
      <c r="AH68" s="1">
        <f t="shared" si="37"/>
        <v>12.720000000000065</v>
      </c>
      <c r="AI68" s="4">
        <f t="shared" si="38"/>
        <v>12.720000000000065</v>
      </c>
    </row>
    <row r="69" spans="1:35" x14ac:dyDescent="0.25">
      <c r="A69" s="5">
        <v>66</v>
      </c>
      <c r="B69" s="7">
        <v>0.56135000000000002</v>
      </c>
      <c r="C69" s="6">
        <v>3.09</v>
      </c>
      <c r="D69" s="1">
        <v>0</v>
      </c>
      <c r="E69" s="1">
        <f t="shared" ref="E69:E101" si="39">D69</f>
        <v>0</v>
      </c>
      <c r="F69" s="1">
        <v>0.19</v>
      </c>
      <c r="G69" s="1">
        <v>0.42</v>
      </c>
      <c r="H69" s="1">
        <v>0.41</v>
      </c>
      <c r="I69" s="1">
        <v>0</v>
      </c>
      <c r="J69" s="1">
        <v>0</v>
      </c>
      <c r="K69" s="1">
        <v>0</v>
      </c>
      <c r="L69" s="1">
        <v>1</v>
      </c>
      <c r="M69" s="1">
        <v>0.1</v>
      </c>
      <c r="N69" s="1">
        <f t="shared" ref="N69:N96" si="40">0.1+O69</f>
        <v>3.1</v>
      </c>
      <c r="O69" s="1">
        <v>3</v>
      </c>
      <c r="P69" s="1">
        <v>0</v>
      </c>
      <c r="Q69" s="1">
        <f t="shared" ref="Q69:Q96" si="41">O69</f>
        <v>3</v>
      </c>
      <c r="R69" s="1">
        <f t="shared" ref="R69:R96" si="42">O69</f>
        <v>3</v>
      </c>
      <c r="S69" s="126">
        <f t="shared" ref="S69:S101" si="43">(B69-B68)*1000</f>
        <v>8.3699999999999886</v>
      </c>
      <c r="T69" s="35">
        <f t="shared" ref="T69:T100" si="44">(C68+C69)/2*S69</f>
        <v>24.482249999999965</v>
      </c>
      <c r="U69" s="1">
        <f t="shared" ref="U69:U101" si="45">(D68+D69)/2*S69</f>
        <v>0</v>
      </c>
      <c r="V69" s="1">
        <f t="shared" ref="V69:V101" si="46">(E68+E69)/2*S69</f>
        <v>0</v>
      </c>
      <c r="W69" s="1">
        <f t="shared" ref="W69:W101" si="47">(F68+F69)/2*S69</f>
        <v>2.050649999999997</v>
      </c>
      <c r="X69" s="1">
        <f t="shared" ref="X69:X101" si="48">(G68+G69)/2*S69</f>
        <v>4.6034999999999942</v>
      </c>
      <c r="Y69" s="1">
        <f t="shared" ref="Y69:Y101" si="49">(H68+H69)/2*S69</f>
        <v>4.4779499999999945</v>
      </c>
      <c r="Z69" s="1">
        <f t="shared" ref="Z69:Z101" si="50">(I68+I69)/2*S69</f>
        <v>0</v>
      </c>
      <c r="AA69" s="1">
        <f t="shared" ref="AA69:AA101" si="51">(J68+J69)/2*S69</f>
        <v>0</v>
      </c>
      <c r="AB69" s="1">
        <f t="shared" ref="AB69:AB101" si="52">(K68+K69)/2*S69</f>
        <v>0</v>
      </c>
      <c r="AC69" s="1">
        <f t="shared" ref="AC69:AC101" si="53">(L68+L69)/2*S69</f>
        <v>8.3699999999999886</v>
      </c>
      <c r="AD69" s="1">
        <f t="shared" ref="AD69:AD101" si="54">(M68+M69)/2*S69</f>
        <v>0.83699999999999886</v>
      </c>
      <c r="AE69" s="1">
        <f t="shared" ref="AE69:AE101" si="55">(N68+N69)/2*S69</f>
        <v>25.946999999999964</v>
      </c>
      <c r="AF69" s="1">
        <f t="shared" ref="AF69:AF101" si="56">(O68+O69)/2*S69</f>
        <v>25.109999999999964</v>
      </c>
      <c r="AG69" s="1">
        <f t="shared" ref="AG69:AG101" si="57">(P68+P69)/2*S69</f>
        <v>0</v>
      </c>
      <c r="AH69" s="1">
        <f t="shared" ref="AH69:AH101" si="58">(Q68+Q69)/2*S69</f>
        <v>25.109999999999964</v>
      </c>
      <c r="AI69" s="4">
        <f t="shared" ref="AI69:AI101" si="59">(R68+R69)/2*S69</f>
        <v>25.109999999999964</v>
      </c>
    </row>
    <row r="70" spans="1:35" x14ac:dyDescent="0.25">
      <c r="A70" s="5" t="s">
        <v>78</v>
      </c>
      <c r="B70" s="7">
        <v>0.56996000000000002</v>
      </c>
      <c r="C70" s="6">
        <v>3.11</v>
      </c>
      <c r="D70" s="1">
        <v>0</v>
      </c>
      <c r="E70" s="1">
        <f t="shared" si="39"/>
        <v>0</v>
      </c>
      <c r="F70" s="1">
        <v>0</v>
      </c>
      <c r="G70" s="1">
        <v>0</v>
      </c>
      <c r="H70" s="1">
        <v>0</v>
      </c>
      <c r="I70" s="1">
        <v>0</v>
      </c>
      <c r="J70" s="1">
        <v>0</v>
      </c>
      <c r="K70" s="1">
        <v>0</v>
      </c>
      <c r="L70" s="1">
        <v>1</v>
      </c>
      <c r="M70" s="1">
        <v>0.12</v>
      </c>
      <c r="N70" s="1">
        <f t="shared" si="40"/>
        <v>3.1</v>
      </c>
      <c r="O70" s="1">
        <v>3</v>
      </c>
      <c r="P70" s="1">
        <v>0</v>
      </c>
      <c r="Q70" s="1">
        <f t="shared" si="41"/>
        <v>3</v>
      </c>
      <c r="R70" s="1">
        <f t="shared" si="42"/>
        <v>3</v>
      </c>
      <c r="S70" s="126">
        <f t="shared" si="43"/>
        <v>8.6100000000000065</v>
      </c>
      <c r="T70" s="35">
        <f t="shared" si="44"/>
        <v>26.691000000000017</v>
      </c>
      <c r="U70" s="1">
        <f t="shared" si="45"/>
        <v>0</v>
      </c>
      <c r="V70" s="1">
        <f t="shared" si="46"/>
        <v>0</v>
      </c>
      <c r="W70" s="1">
        <f t="shared" si="47"/>
        <v>0.81795000000000062</v>
      </c>
      <c r="X70" s="1">
        <f t="shared" si="48"/>
        <v>1.8081000000000014</v>
      </c>
      <c r="Y70" s="1">
        <f t="shared" si="49"/>
        <v>1.7650500000000013</v>
      </c>
      <c r="Z70" s="1">
        <f t="shared" si="50"/>
        <v>0</v>
      </c>
      <c r="AA70" s="1">
        <f t="shared" si="51"/>
        <v>0</v>
      </c>
      <c r="AB70" s="1">
        <f t="shared" si="52"/>
        <v>0</v>
      </c>
      <c r="AC70" s="1">
        <f t="shared" si="53"/>
        <v>8.6100000000000065</v>
      </c>
      <c r="AD70" s="1">
        <f t="shared" si="54"/>
        <v>0.94710000000000072</v>
      </c>
      <c r="AE70" s="1">
        <f t="shared" si="55"/>
        <v>26.69100000000002</v>
      </c>
      <c r="AF70" s="1">
        <f t="shared" si="56"/>
        <v>25.83000000000002</v>
      </c>
      <c r="AG70" s="1">
        <f t="shared" si="57"/>
        <v>0</v>
      </c>
      <c r="AH70" s="1">
        <f t="shared" si="58"/>
        <v>25.83000000000002</v>
      </c>
      <c r="AI70" s="4">
        <f t="shared" si="59"/>
        <v>25.83000000000002</v>
      </c>
    </row>
    <row r="71" spans="1:35" x14ac:dyDescent="0.25">
      <c r="A71" s="5">
        <v>68</v>
      </c>
      <c r="B71" s="7">
        <v>0.57833000000000001</v>
      </c>
      <c r="C71" s="6">
        <v>3.1</v>
      </c>
      <c r="D71" s="1">
        <v>0</v>
      </c>
      <c r="E71" s="1">
        <f t="shared" si="39"/>
        <v>0</v>
      </c>
      <c r="F71" s="1">
        <v>0.21</v>
      </c>
      <c r="G71" s="1">
        <v>0.48</v>
      </c>
      <c r="H71" s="1">
        <v>0.46</v>
      </c>
      <c r="I71" s="1">
        <v>0</v>
      </c>
      <c r="J71" s="1">
        <v>0</v>
      </c>
      <c r="K71" s="1">
        <v>0</v>
      </c>
      <c r="L71" s="1">
        <v>1</v>
      </c>
      <c r="M71" s="1">
        <v>0.15</v>
      </c>
      <c r="N71" s="1">
        <f t="shared" si="40"/>
        <v>3.1</v>
      </c>
      <c r="O71" s="1">
        <v>3</v>
      </c>
      <c r="P71" s="1">
        <v>0</v>
      </c>
      <c r="Q71" s="1">
        <f t="shared" si="41"/>
        <v>3</v>
      </c>
      <c r="R71" s="1">
        <f t="shared" si="42"/>
        <v>3</v>
      </c>
      <c r="S71" s="126">
        <f t="shared" si="43"/>
        <v>8.3699999999999886</v>
      </c>
      <c r="T71" s="35">
        <f t="shared" si="44"/>
        <v>25.988849999999964</v>
      </c>
      <c r="U71" s="1">
        <f t="shared" si="45"/>
        <v>0</v>
      </c>
      <c r="V71" s="1">
        <f t="shared" si="46"/>
        <v>0</v>
      </c>
      <c r="W71" s="1">
        <f t="shared" si="47"/>
        <v>0.8788499999999988</v>
      </c>
      <c r="X71" s="1">
        <f t="shared" si="48"/>
        <v>2.0087999999999973</v>
      </c>
      <c r="Y71" s="1">
        <f t="shared" si="49"/>
        <v>1.9250999999999974</v>
      </c>
      <c r="Z71" s="1">
        <f t="shared" si="50"/>
        <v>0</v>
      </c>
      <c r="AA71" s="1">
        <f t="shared" si="51"/>
        <v>0</v>
      </c>
      <c r="AB71" s="1">
        <f t="shared" si="52"/>
        <v>0</v>
      </c>
      <c r="AC71" s="1">
        <f t="shared" si="53"/>
        <v>8.3699999999999886</v>
      </c>
      <c r="AD71" s="1">
        <f t="shared" si="54"/>
        <v>1.1299499999999985</v>
      </c>
      <c r="AE71" s="1">
        <f t="shared" si="55"/>
        <v>25.946999999999964</v>
      </c>
      <c r="AF71" s="1">
        <f t="shared" si="56"/>
        <v>25.109999999999964</v>
      </c>
      <c r="AG71" s="1">
        <f t="shared" si="57"/>
        <v>0</v>
      </c>
      <c r="AH71" s="1">
        <f t="shared" si="58"/>
        <v>25.109999999999964</v>
      </c>
      <c r="AI71" s="4">
        <f t="shared" si="59"/>
        <v>25.109999999999964</v>
      </c>
    </row>
    <row r="72" spans="1:35" x14ac:dyDescent="0.25">
      <c r="A72" s="5" t="s">
        <v>79</v>
      </c>
      <c r="B72" s="7">
        <v>0.58692999999999995</v>
      </c>
      <c r="C72" s="6">
        <v>2.97</v>
      </c>
      <c r="D72" s="1">
        <v>0</v>
      </c>
      <c r="E72" s="1">
        <f t="shared" si="39"/>
        <v>0</v>
      </c>
      <c r="F72" s="1">
        <v>0.22</v>
      </c>
      <c r="G72" s="1">
        <v>0.5</v>
      </c>
      <c r="H72" s="1">
        <f>(0.5+0.45)/2</f>
        <v>0.47499999999999998</v>
      </c>
      <c r="I72" s="1">
        <v>0</v>
      </c>
      <c r="J72" s="1">
        <v>0</v>
      </c>
      <c r="K72" s="1">
        <v>0</v>
      </c>
      <c r="L72" s="1">
        <v>1</v>
      </c>
      <c r="M72" s="1">
        <v>0.15</v>
      </c>
      <c r="N72" s="1">
        <f t="shared" si="40"/>
        <v>3.1</v>
      </c>
      <c r="O72" s="1">
        <v>3</v>
      </c>
      <c r="P72" s="1">
        <v>0</v>
      </c>
      <c r="Q72" s="1">
        <f t="shared" si="41"/>
        <v>3</v>
      </c>
      <c r="R72" s="1">
        <f t="shared" si="42"/>
        <v>3</v>
      </c>
      <c r="S72" s="126">
        <f t="shared" si="43"/>
        <v>8.599999999999941</v>
      </c>
      <c r="T72" s="35">
        <f t="shared" si="44"/>
        <v>26.100999999999821</v>
      </c>
      <c r="U72" s="1">
        <f t="shared" si="45"/>
        <v>0</v>
      </c>
      <c r="V72" s="1">
        <f t="shared" si="46"/>
        <v>0</v>
      </c>
      <c r="W72" s="1">
        <f t="shared" si="47"/>
        <v>1.8489999999999873</v>
      </c>
      <c r="X72" s="1">
        <f t="shared" si="48"/>
        <v>4.2139999999999711</v>
      </c>
      <c r="Y72" s="1">
        <f t="shared" si="49"/>
        <v>4.0204999999999727</v>
      </c>
      <c r="Z72" s="1">
        <f t="shared" si="50"/>
        <v>0</v>
      </c>
      <c r="AA72" s="1">
        <f t="shared" si="51"/>
        <v>0</v>
      </c>
      <c r="AB72" s="1">
        <f t="shared" si="52"/>
        <v>0</v>
      </c>
      <c r="AC72" s="1">
        <f t="shared" si="53"/>
        <v>8.599999999999941</v>
      </c>
      <c r="AD72" s="1">
        <f t="shared" si="54"/>
        <v>1.2899999999999912</v>
      </c>
      <c r="AE72" s="1">
        <f t="shared" si="55"/>
        <v>26.659999999999819</v>
      </c>
      <c r="AF72" s="1">
        <f t="shared" si="56"/>
        <v>25.799999999999823</v>
      </c>
      <c r="AG72" s="1">
        <f t="shared" si="57"/>
        <v>0</v>
      </c>
      <c r="AH72" s="1">
        <f t="shared" si="58"/>
        <v>25.799999999999823</v>
      </c>
      <c r="AI72" s="4">
        <f t="shared" si="59"/>
        <v>25.799999999999823</v>
      </c>
    </row>
    <row r="73" spans="1:35" x14ac:dyDescent="0.25">
      <c r="A73" s="5">
        <v>70</v>
      </c>
      <c r="B73" s="7">
        <v>0.59745000000000004</v>
      </c>
      <c r="C73" s="6">
        <v>2.98</v>
      </c>
      <c r="D73" s="1">
        <v>0</v>
      </c>
      <c r="E73" s="1">
        <f t="shared" si="39"/>
        <v>0</v>
      </c>
      <c r="F73" s="1">
        <v>0.32</v>
      </c>
      <c r="G73" s="1">
        <v>0.76</v>
      </c>
      <c r="H73" s="1">
        <f>(0.76+0.64)/2</f>
        <v>0.7</v>
      </c>
      <c r="I73" s="1">
        <v>0</v>
      </c>
      <c r="J73" s="1">
        <v>0</v>
      </c>
      <c r="K73" s="1">
        <v>0</v>
      </c>
      <c r="L73" s="1">
        <v>1</v>
      </c>
      <c r="M73" s="1">
        <v>0.2</v>
      </c>
      <c r="N73" s="1">
        <f t="shared" si="40"/>
        <v>3.1</v>
      </c>
      <c r="O73" s="1">
        <v>3</v>
      </c>
      <c r="P73" s="1">
        <v>0</v>
      </c>
      <c r="Q73" s="1">
        <f t="shared" si="41"/>
        <v>3</v>
      </c>
      <c r="R73" s="1">
        <f t="shared" si="42"/>
        <v>3</v>
      </c>
      <c r="S73" s="126">
        <f t="shared" si="43"/>
        <v>10.520000000000085</v>
      </c>
      <c r="T73" s="35">
        <f t="shared" si="44"/>
        <v>31.297000000000253</v>
      </c>
      <c r="U73" s="1">
        <f t="shared" si="45"/>
        <v>0</v>
      </c>
      <c r="V73" s="1">
        <f t="shared" si="46"/>
        <v>0</v>
      </c>
      <c r="W73" s="1">
        <f t="shared" si="47"/>
        <v>2.8404000000000229</v>
      </c>
      <c r="X73" s="1">
        <f t="shared" si="48"/>
        <v>6.6276000000000534</v>
      </c>
      <c r="Y73" s="1">
        <f t="shared" si="49"/>
        <v>6.1805000000000492</v>
      </c>
      <c r="Z73" s="1">
        <f t="shared" si="50"/>
        <v>0</v>
      </c>
      <c r="AA73" s="1">
        <f t="shared" si="51"/>
        <v>0</v>
      </c>
      <c r="AB73" s="1">
        <f t="shared" si="52"/>
        <v>0</v>
      </c>
      <c r="AC73" s="1">
        <f t="shared" si="53"/>
        <v>10.520000000000085</v>
      </c>
      <c r="AD73" s="1">
        <f t="shared" si="54"/>
        <v>1.8410000000000146</v>
      </c>
      <c r="AE73" s="1">
        <f t="shared" si="55"/>
        <v>32.612000000000265</v>
      </c>
      <c r="AF73" s="1">
        <f t="shared" si="56"/>
        <v>31.560000000000255</v>
      </c>
      <c r="AG73" s="1">
        <f t="shared" si="57"/>
        <v>0</v>
      </c>
      <c r="AH73" s="1">
        <f t="shared" si="58"/>
        <v>31.560000000000255</v>
      </c>
      <c r="AI73" s="4">
        <f t="shared" si="59"/>
        <v>31.560000000000255</v>
      </c>
    </row>
    <row r="74" spans="1:35" x14ac:dyDescent="0.25">
      <c r="A74" s="5" t="s">
        <v>80</v>
      </c>
      <c r="B74" s="7">
        <v>0.59994999999999998</v>
      </c>
      <c r="C74" s="6">
        <v>2.97</v>
      </c>
      <c r="D74" s="1">
        <v>0</v>
      </c>
      <c r="E74" s="1">
        <f t="shared" si="39"/>
        <v>0</v>
      </c>
      <c r="F74" s="1">
        <v>0.34</v>
      </c>
      <c r="G74" s="1">
        <v>0.81</v>
      </c>
      <c r="H74" s="1">
        <f>(0.81+0.69)/2</f>
        <v>0.75</v>
      </c>
      <c r="I74" s="1">
        <v>0</v>
      </c>
      <c r="J74" s="1">
        <v>0</v>
      </c>
      <c r="K74" s="1">
        <v>0</v>
      </c>
      <c r="L74" s="1">
        <v>1</v>
      </c>
      <c r="M74" s="1">
        <v>0.21</v>
      </c>
      <c r="N74" s="1">
        <f t="shared" si="40"/>
        <v>3.35</v>
      </c>
      <c r="O74" s="1">
        <v>3.25</v>
      </c>
      <c r="P74" s="1">
        <v>0</v>
      </c>
      <c r="Q74" s="1">
        <f t="shared" si="41"/>
        <v>3.25</v>
      </c>
      <c r="R74" s="1">
        <f t="shared" si="42"/>
        <v>3.25</v>
      </c>
      <c r="S74" s="126">
        <f t="shared" si="43"/>
        <v>2.4999999999999467</v>
      </c>
      <c r="T74" s="35">
        <f t="shared" si="44"/>
        <v>7.4374999999998419</v>
      </c>
      <c r="U74" s="1">
        <f t="shared" si="45"/>
        <v>0</v>
      </c>
      <c r="V74" s="1">
        <f t="shared" si="46"/>
        <v>0</v>
      </c>
      <c r="W74" s="1">
        <f t="shared" si="47"/>
        <v>0.82499999999998241</v>
      </c>
      <c r="X74" s="1">
        <f t="shared" si="48"/>
        <v>1.9624999999999582</v>
      </c>
      <c r="Y74" s="1">
        <f t="shared" si="49"/>
        <v>1.8124999999999614</v>
      </c>
      <c r="Z74" s="1">
        <f t="shared" si="50"/>
        <v>0</v>
      </c>
      <c r="AA74" s="1">
        <f t="shared" si="51"/>
        <v>0</v>
      </c>
      <c r="AB74" s="1">
        <f t="shared" si="52"/>
        <v>0</v>
      </c>
      <c r="AC74" s="1">
        <f t="shared" si="53"/>
        <v>2.4999999999999467</v>
      </c>
      <c r="AD74" s="1">
        <f t="shared" si="54"/>
        <v>0.51249999999998908</v>
      </c>
      <c r="AE74" s="1">
        <f t="shared" si="55"/>
        <v>8.0624999999998277</v>
      </c>
      <c r="AF74" s="1">
        <f t="shared" si="56"/>
        <v>7.812499999999833</v>
      </c>
      <c r="AG74" s="1">
        <f t="shared" si="57"/>
        <v>0</v>
      </c>
      <c r="AH74" s="1">
        <f t="shared" si="58"/>
        <v>7.812499999999833</v>
      </c>
      <c r="AI74" s="4">
        <f t="shared" si="59"/>
        <v>7.812499999999833</v>
      </c>
    </row>
    <row r="75" spans="1:35" x14ac:dyDescent="0.25">
      <c r="A75" s="5">
        <v>72</v>
      </c>
      <c r="B75" s="7">
        <v>0.60975000000000001</v>
      </c>
      <c r="C75" s="6">
        <v>3.09</v>
      </c>
      <c r="D75" s="1">
        <v>0</v>
      </c>
      <c r="E75" s="1">
        <f t="shared" si="39"/>
        <v>0</v>
      </c>
      <c r="F75" s="1">
        <v>0.25</v>
      </c>
      <c r="G75" s="1">
        <v>0.55000000000000004</v>
      </c>
      <c r="H75" s="1">
        <v>0.54</v>
      </c>
      <c r="I75" s="1">
        <v>0</v>
      </c>
      <c r="J75" s="1">
        <v>0</v>
      </c>
      <c r="K75" s="1">
        <v>0</v>
      </c>
      <c r="L75" s="1">
        <v>1</v>
      </c>
      <c r="M75" s="1">
        <v>0.14000000000000001</v>
      </c>
      <c r="N75" s="1">
        <f t="shared" si="40"/>
        <v>3.35</v>
      </c>
      <c r="O75" s="1">
        <v>3.25</v>
      </c>
      <c r="P75" s="1">
        <v>0</v>
      </c>
      <c r="Q75" s="1">
        <f t="shared" si="41"/>
        <v>3.25</v>
      </c>
      <c r="R75" s="1">
        <f t="shared" si="42"/>
        <v>3.25</v>
      </c>
      <c r="S75" s="126">
        <f t="shared" si="43"/>
        <v>9.8000000000000309</v>
      </c>
      <c r="T75" s="35">
        <f t="shared" si="44"/>
        <v>29.694000000000095</v>
      </c>
      <c r="U75" s="1">
        <f t="shared" si="45"/>
        <v>0</v>
      </c>
      <c r="V75" s="1">
        <f t="shared" si="46"/>
        <v>0</v>
      </c>
      <c r="W75" s="1">
        <f t="shared" si="47"/>
        <v>2.8910000000000093</v>
      </c>
      <c r="X75" s="1">
        <f t="shared" si="48"/>
        <v>6.6640000000000219</v>
      </c>
      <c r="Y75" s="1">
        <f t="shared" si="49"/>
        <v>6.3210000000000202</v>
      </c>
      <c r="Z75" s="1">
        <f t="shared" si="50"/>
        <v>0</v>
      </c>
      <c r="AA75" s="1">
        <f t="shared" si="51"/>
        <v>0</v>
      </c>
      <c r="AB75" s="1">
        <f t="shared" si="52"/>
        <v>0</v>
      </c>
      <c r="AC75" s="1">
        <f t="shared" si="53"/>
        <v>9.8000000000000309</v>
      </c>
      <c r="AD75" s="1">
        <f t="shared" si="54"/>
        <v>1.7150000000000054</v>
      </c>
      <c r="AE75" s="1">
        <f t="shared" si="55"/>
        <v>32.830000000000105</v>
      </c>
      <c r="AF75" s="1">
        <f t="shared" si="56"/>
        <v>31.850000000000101</v>
      </c>
      <c r="AG75" s="1">
        <f t="shared" si="57"/>
        <v>0</v>
      </c>
      <c r="AH75" s="1">
        <f t="shared" si="58"/>
        <v>31.850000000000101</v>
      </c>
      <c r="AI75" s="4">
        <f t="shared" si="59"/>
        <v>31.850000000000101</v>
      </c>
    </row>
    <row r="76" spans="1:35" x14ac:dyDescent="0.25">
      <c r="A76" s="5" t="s">
        <v>81</v>
      </c>
      <c r="B76" s="7">
        <v>0.61907999999999996</v>
      </c>
      <c r="C76" s="6">
        <v>3.26</v>
      </c>
      <c r="D76" s="1">
        <v>0</v>
      </c>
      <c r="E76" s="1">
        <f t="shared" si="39"/>
        <v>0</v>
      </c>
      <c r="F76" s="1">
        <v>0.2</v>
      </c>
      <c r="G76" s="1">
        <v>0.45</v>
      </c>
      <c r="H76" s="1">
        <v>0.45</v>
      </c>
      <c r="I76" s="1">
        <v>0</v>
      </c>
      <c r="J76" s="1">
        <v>0</v>
      </c>
      <c r="K76" s="1">
        <v>0</v>
      </c>
      <c r="L76" s="1">
        <v>1</v>
      </c>
      <c r="M76" s="1">
        <v>0.14000000000000001</v>
      </c>
      <c r="N76" s="1">
        <f t="shared" si="40"/>
        <v>3.35</v>
      </c>
      <c r="O76" s="1">
        <v>3.25</v>
      </c>
      <c r="P76" s="1">
        <v>0</v>
      </c>
      <c r="Q76" s="1">
        <f t="shared" si="41"/>
        <v>3.25</v>
      </c>
      <c r="R76" s="1">
        <f t="shared" si="42"/>
        <v>3.25</v>
      </c>
      <c r="S76" s="126">
        <f t="shared" si="43"/>
        <v>9.3299999999999486</v>
      </c>
      <c r="T76" s="35">
        <f t="shared" si="44"/>
        <v>29.622749999999836</v>
      </c>
      <c r="U76" s="1">
        <f t="shared" si="45"/>
        <v>0</v>
      </c>
      <c r="V76" s="1">
        <f t="shared" si="46"/>
        <v>0</v>
      </c>
      <c r="W76" s="1">
        <f t="shared" si="47"/>
        <v>2.0992499999999885</v>
      </c>
      <c r="X76" s="1">
        <f t="shared" si="48"/>
        <v>4.6649999999999743</v>
      </c>
      <c r="Y76" s="1">
        <f t="shared" si="49"/>
        <v>4.6183499999999746</v>
      </c>
      <c r="Z76" s="1">
        <f t="shared" si="50"/>
        <v>0</v>
      </c>
      <c r="AA76" s="1">
        <f t="shared" si="51"/>
        <v>0</v>
      </c>
      <c r="AB76" s="1">
        <f t="shared" si="52"/>
        <v>0</v>
      </c>
      <c r="AC76" s="1">
        <f t="shared" si="53"/>
        <v>9.3299999999999486</v>
      </c>
      <c r="AD76" s="1">
        <f t="shared" si="54"/>
        <v>1.3061999999999929</v>
      </c>
      <c r="AE76" s="1">
        <f t="shared" si="55"/>
        <v>31.255499999999827</v>
      </c>
      <c r="AF76" s="1">
        <f t="shared" si="56"/>
        <v>30.322499999999835</v>
      </c>
      <c r="AG76" s="1">
        <f t="shared" si="57"/>
        <v>0</v>
      </c>
      <c r="AH76" s="1">
        <f t="shared" si="58"/>
        <v>30.322499999999835</v>
      </c>
      <c r="AI76" s="4">
        <f t="shared" si="59"/>
        <v>30.322499999999835</v>
      </c>
    </row>
    <row r="77" spans="1:35" x14ac:dyDescent="0.25">
      <c r="A77" s="5">
        <v>74</v>
      </c>
      <c r="B77" s="7">
        <v>0.62871999999999995</v>
      </c>
      <c r="C77" s="6">
        <v>3.1</v>
      </c>
      <c r="D77" s="1">
        <v>0</v>
      </c>
      <c r="E77" s="1">
        <f t="shared" si="39"/>
        <v>0</v>
      </c>
      <c r="F77" s="1">
        <v>0.25</v>
      </c>
      <c r="G77" s="1">
        <v>0.55000000000000004</v>
      </c>
      <c r="H77" s="1">
        <v>0.55000000000000004</v>
      </c>
      <c r="I77" s="1">
        <v>0</v>
      </c>
      <c r="J77" s="1">
        <v>0</v>
      </c>
      <c r="K77" s="1">
        <v>0</v>
      </c>
      <c r="L77" s="1">
        <v>1</v>
      </c>
      <c r="M77" s="1">
        <v>0.16</v>
      </c>
      <c r="N77" s="1">
        <f t="shared" si="40"/>
        <v>3.35</v>
      </c>
      <c r="O77" s="1">
        <v>3.25</v>
      </c>
      <c r="P77" s="1">
        <v>0</v>
      </c>
      <c r="Q77" s="1">
        <f t="shared" si="41"/>
        <v>3.25</v>
      </c>
      <c r="R77" s="1">
        <f t="shared" si="42"/>
        <v>3.25</v>
      </c>
      <c r="S77" s="126">
        <f t="shared" si="43"/>
        <v>9.6399999999999828</v>
      </c>
      <c r="T77" s="35">
        <f t="shared" si="44"/>
        <v>30.655199999999944</v>
      </c>
      <c r="U77" s="1">
        <f t="shared" si="45"/>
        <v>0</v>
      </c>
      <c r="V77" s="1">
        <f t="shared" si="46"/>
        <v>0</v>
      </c>
      <c r="W77" s="1">
        <f t="shared" si="47"/>
        <v>2.168999999999996</v>
      </c>
      <c r="X77" s="1">
        <f t="shared" si="48"/>
        <v>4.8199999999999914</v>
      </c>
      <c r="Y77" s="1">
        <f t="shared" si="49"/>
        <v>4.8199999999999914</v>
      </c>
      <c r="Z77" s="1">
        <f t="shared" si="50"/>
        <v>0</v>
      </c>
      <c r="AA77" s="1">
        <f t="shared" si="51"/>
        <v>0</v>
      </c>
      <c r="AB77" s="1">
        <f t="shared" si="52"/>
        <v>0</v>
      </c>
      <c r="AC77" s="1">
        <f t="shared" si="53"/>
        <v>9.6399999999999828</v>
      </c>
      <c r="AD77" s="1">
        <f t="shared" si="54"/>
        <v>1.4459999999999977</v>
      </c>
      <c r="AE77" s="1">
        <f t="shared" si="55"/>
        <v>32.29399999999994</v>
      </c>
      <c r="AF77" s="1">
        <f t="shared" si="56"/>
        <v>31.329999999999945</v>
      </c>
      <c r="AG77" s="1">
        <f t="shared" si="57"/>
        <v>0</v>
      </c>
      <c r="AH77" s="1">
        <f t="shared" si="58"/>
        <v>31.329999999999945</v>
      </c>
      <c r="AI77" s="4">
        <f t="shared" si="59"/>
        <v>31.329999999999945</v>
      </c>
    </row>
    <row r="78" spans="1:35" x14ac:dyDescent="0.25">
      <c r="A78" s="5" t="s">
        <v>44</v>
      </c>
      <c r="B78" s="7">
        <v>0.63821000000000006</v>
      </c>
      <c r="C78" s="6">
        <v>3.02</v>
      </c>
      <c r="D78" s="1">
        <v>0</v>
      </c>
      <c r="E78" s="1">
        <f t="shared" si="39"/>
        <v>0</v>
      </c>
      <c r="F78" s="1">
        <v>0.19</v>
      </c>
      <c r="G78" s="1">
        <v>0.42</v>
      </c>
      <c r="H78" s="1">
        <v>0.42</v>
      </c>
      <c r="I78" s="1">
        <v>0</v>
      </c>
      <c r="J78" s="1">
        <v>0</v>
      </c>
      <c r="K78" s="1">
        <v>0</v>
      </c>
      <c r="L78" s="1">
        <v>1</v>
      </c>
      <c r="M78" s="1">
        <v>0.18</v>
      </c>
      <c r="N78" s="1">
        <f t="shared" si="40"/>
        <v>3.35</v>
      </c>
      <c r="O78" s="1">
        <v>3.25</v>
      </c>
      <c r="P78" s="1">
        <v>0</v>
      </c>
      <c r="Q78" s="1">
        <f t="shared" si="41"/>
        <v>3.25</v>
      </c>
      <c r="R78" s="1">
        <f t="shared" si="42"/>
        <v>3.25</v>
      </c>
      <c r="S78" s="126">
        <f t="shared" si="43"/>
        <v>9.4900000000001086</v>
      </c>
      <c r="T78" s="35">
        <f t="shared" si="44"/>
        <v>29.039400000000335</v>
      </c>
      <c r="U78" s="1">
        <f t="shared" si="45"/>
        <v>0</v>
      </c>
      <c r="V78" s="1">
        <f t="shared" si="46"/>
        <v>0</v>
      </c>
      <c r="W78" s="1">
        <f t="shared" si="47"/>
        <v>2.0878000000000241</v>
      </c>
      <c r="X78" s="1">
        <f t="shared" si="48"/>
        <v>4.6026500000000521</v>
      </c>
      <c r="Y78" s="1">
        <f t="shared" si="49"/>
        <v>4.6026500000000521</v>
      </c>
      <c r="Z78" s="1">
        <f t="shared" si="50"/>
        <v>0</v>
      </c>
      <c r="AA78" s="1">
        <f t="shared" si="51"/>
        <v>0</v>
      </c>
      <c r="AB78" s="1">
        <f t="shared" si="52"/>
        <v>0</v>
      </c>
      <c r="AC78" s="1">
        <f t="shared" si="53"/>
        <v>9.4900000000001086</v>
      </c>
      <c r="AD78" s="1">
        <f t="shared" si="54"/>
        <v>1.6133000000000184</v>
      </c>
      <c r="AE78" s="1">
        <f t="shared" si="55"/>
        <v>31.791500000000365</v>
      </c>
      <c r="AF78" s="1">
        <f t="shared" si="56"/>
        <v>30.842500000000353</v>
      </c>
      <c r="AG78" s="1">
        <f t="shared" si="57"/>
        <v>0</v>
      </c>
      <c r="AH78" s="1">
        <f t="shared" si="58"/>
        <v>30.842500000000353</v>
      </c>
      <c r="AI78" s="4">
        <f t="shared" si="59"/>
        <v>30.842500000000353</v>
      </c>
    </row>
    <row r="79" spans="1:35" x14ac:dyDescent="0.25">
      <c r="A79" s="5">
        <v>76</v>
      </c>
      <c r="B79" s="7">
        <v>0.64071</v>
      </c>
      <c r="C79" s="6">
        <v>2.97</v>
      </c>
      <c r="D79" s="1">
        <v>0</v>
      </c>
      <c r="E79" s="1">
        <f t="shared" si="39"/>
        <v>0</v>
      </c>
      <c r="F79" s="1">
        <v>0.2</v>
      </c>
      <c r="G79" s="1">
        <v>0.43</v>
      </c>
      <c r="H79" s="1">
        <v>0.43</v>
      </c>
      <c r="I79" s="1">
        <v>0</v>
      </c>
      <c r="J79" s="1">
        <v>0</v>
      </c>
      <c r="K79" s="1">
        <v>0</v>
      </c>
      <c r="L79" s="1">
        <v>1</v>
      </c>
      <c r="M79" s="1">
        <v>0.13</v>
      </c>
      <c r="N79" s="1">
        <f t="shared" si="40"/>
        <v>3.1</v>
      </c>
      <c r="O79" s="1">
        <v>3</v>
      </c>
      <c r="P79" s="1">
        <v>0</v>
      </c>
      <c r="Q79" s="1">
        <f t="shared" si="41"/>
        <v>3</v>
      </c>
      <c r="R79" s="1">
        <f t="shared" si="42"/>
        <v>3</v>
      </c>
      <c r="S79" s="126">
        <f t="shared" si="43"/>
        <v>2.4999999999999467</v>
      </c>
      <c r="T79" s="35">
        <f t="shared" si="44"/>
        <v>7.4874999999998408</v>
      </c>
      <c r="U79" s="1">
        <f t="shared" si="45"/>
        <v>0</v>
      </c>
      <c r="V79" s="1">
        <f t="shared" si="46"/>
        <v>0</v>
      </c>
      <c r="W79" s="1">
        <f t="shared" si="47"/>
        <v>0.48749999999998961</v>
      </c>
      <c r="X79" s="1">
        <f t="shared" si="48"/>
        <v>1.0624999999999774</v>
      </c>
      <c r="Y79" s="1">
        <f t="shared" si="49"/>
        <v>1.0624999999999774</v>
      </c>
      <c r="Z79" s="1">
        <f t="shared" si="50"/>
        <v>0</v>
      </c>
      <c r="AA79" s="1">
        <f t="shared" si="51"/>
        <v>0</v>
      </c>
      <c r="AB79" s="1">
        <f t="shared" si="52"/>
        <v>0</v>
      </c>
      <c r="AC79" s="1">
        <f t="shared" si="53"/>
        <v>2.4999999999999467</v>
      </c>
      <c r="AD79" s="1">
        <f t="shared" si="54"/>
        <v>0.38749999999999174</v>
      </c>
      <c r="AE79" s="1">
        <f t="shared" si="55"/>
        <v>8.0624999999998277</v>
      </c>
      <c r="AF79" s="1">
        <f t="shared" si="56"/>
        <v>7.812499999999833</v>
      </c>
      <c r="AG79" s="1">
        <f t="shared" si="57"/>
        <v>0</v>
      </c>
      <c r="AH79" s="1">
        <f t="shared" si="58"/>
        <v>7.812499999999833</v>
      </c>
      <c r="AI79" s="4">
        <f t="shared" si="59"/>
        <v>7.812499999999833</v>
      </c>
    </row>
    <row r="80" spans="1:35" x14ac:dyDescent="0.25">
      <c r="A80" s="5" t="s">
        <v>82</v>
      </c>
      <c r="B80" s="7">
        <v>0.65127999999999997</v>
      </c>
      <c r="C80" s="6">
        <v>2.92</v>
      </c>
      <c r="D80" s="1">
        <v>0</v>
      </c>
      <c r="E80" s="1">
        <f t="shared" si="39"/>
        <v>0</v>
      </c>
      <c r="F80" s="1">
        <v>0.19</v>
      </c>
      <c r="G80" s="1">
        <v>0.42</v>
      </c>
      <c r="H80" s="1">
        <v>0.42</v>
      </c>
      <c r="I80" s="1">
        <v>0</v>
      </c>
      <c r="J80" s="1">
        <v>0</v>
      </c>
      <c r="K80" s="1">
        <v>0</v>
      </c>
      <c r="L80" s="1">
        <v>1</v>
      </c>
      <c r="M80" s="1">
        <v>0.13</v>
      </c>
      <c r="N80" s="1">
        <f t="shared" si="40"/>
        <v>3.1</v>
      </c>
      <c r="O80" s="1">
        <v>3</v>
      </c>
      <c r="P80" s="1">
        <v>0</v>
      </c>
      <c r="Q80" s="1">
        <f t="shared" si="41"/>
        <v>3</v>
      </c>
      <c r="R80" s="1">
        <f t="shared" si="42"/>
        <v>3</v>
      </c>
      <c r="S80" s="126">
        <f t="shared" si="43"/>
        <v>10.569999999999968</v>
      </c>
      <c r="T80" s="35">
        <f t="shared" si="44"/>
        <v>31.128649999999908</v>
      </c>
      <c r="U80" s="1">
        <f t="shared" si="45"/>
        <v>0</v>
      </c>
      <c r="V80" s="1">
        <f t="shared" si="46"/>
        <v>0</v>
      </c>
      <c r="W80" s="1">
        <f t="shared" si="47"/>
        <v>2.0611499999999938</v>
      </c>
      <c r="X80" s="1">
        <f t="shared" si="48"/>
        <v>4.4922499999999861</v>
      </c>
      <c r="Y80" s="1">
        <f t="shared" si="49"/>
        <v>4.4922499999999861</v>
      </c>
      <c r="Z80" s="1">
        <f t="shared" si="50"/>
        <v>0</v>
      </c>
      <c r="AA80" s="1">
        <f t="shared" si="51"/>
        <v>0</v>
      </c>
      <c r="AB80" s="1">
        <f t="shared" si="52"/>
        <v>0</v>
      </c>
      <c r="AC80" s="1">
        <f t="shared" si="53"/>
        <v>10.569999999999968</v>
      </c>
      <c r="AD80" s="1">
        <f t="shared" si="54"/>
        <v>1.3740999999999959</v>
      </c>
      <c r="AE80" s="1">
        <f t="shared" si="55"/>
        <v>32.766999999999904</v>
      </c>
      <c r="AF80" s="1">
        <f t="shared" si="56"/>
        <v>31.709999999999905</v>
      </c>
      <c r="AG80" s="1">
        <f t="shared" si="57"/>
        <v>0</v>
      </c>
      <c r="AH80" s="1">
        <f t="shared" si="58"/>
        <v>31.709999999999905</v>
      </c>
      <c r="AI80" s="4">
        <f t="shared" si="59"/>
        <v>31.709999999999905</v>
      </c>
    </row>
    <row r="81" spans="1:35" x14ac:dyDescent="0.25">
      <c r="A81" s="5" t="s">
        <v>83</v>
      </c>
      <c r="B81" s="7">
        <v>0.65830999999999995</v>
      </c>
      <c r="C81" s="6">
        <v>2.9</v>
      </c>
      <c r="D81" s="1">
        <v>0</v>
      </c>
      <c r="E81" s="1">
        <f t="shared" si="39"/>
        <v>0</v>
      </c>
      <c r="F81" s="1">
        <v>0.23</v>
      </c>
      <c r="G81" s="1">
        <v>0.53</v>
      </c>
      <c r="H81" s="1">
        <f>(0.53+0.48)/2</f>
        <v>0.505</v>
      </c>
      <c r="I81" s="1">
        <v>0</v>
      </c>
      <c r="J81" s="1">
        <v>0</v>
      </c>
      <c r="K81" s="1">
        <v>0</v>
      </c>
      <c r="L81" s="1">
        <v>1</v>
      </c>
      <c r="M81" s="1">
        <v>0.15</v>
      </c>
      <c r="N81" s="1">
        <f t="shared" si="40"/>
        <v>3.1</v>
      </c>
      <c r="O81" s="1">
        <v>3</v>
      </c>
      <c r="P81" s="1">
        <v>0</v>
      </c>
      <c r="Q81" s="1">
        <f t="shared" si="41"/>
        <v>3</v>
      </c>
      <c r="R81" s="1">
        <f t="shared" si="42"/>
        <v>3</v>
      </c>
      <c r="S81" s="126">
        <f t="shared" si="43"/>
        <v>7.0299999999999807</v>
      </c>
      <c r="T81" s="35">
        <f t="shared" si="44"/>
        <v>20.457299999999943</v>
      </c>
      <c r="U81" s="1">
        <f t="shared" si="45"/>
        <v>0</v>
      </c>
      <c r="V81" s="1">
        <f t="shared" si="46"/>
        <v>0</v>
      </c>
      <c r="W81" s="1">
        <f t="shared" si="47"/>
        <v>1.4762999999999962</v>
      </c>
      <c r="X81" s="1">
        <f t="shared" si="48"/>
        <v>3.3392499999999905</v>
      </c>
      <c r="Y81" s="1">
        <f t="shared" si="49"/>
        <v>3.251374999999991</v>
      </c>
      <c r="Z81" s="1">
        <f t="shared" si="50"/>
        <v>0</v>
      </c>
      <c r="AA81" s="1">
        <f t="shared" si="51"/>
        <v>0</v>
      </c>
      <c r="AB81" s="1">
        <f t="shared" si="52"/>
        <v>0</v>
      </c>
      <c r="AC81" s="1">
        <f t="shared" si="53"/>
        <v>7.0299999999999807</v>
      </c>
      <c r="AD81" s="1">
        <f t="shared" si="54"/>
        <v>0.98419999999999741</v>
      </c>
      <c r="AE81" s="1">
        <f t="shared" si="55"/>
        <v>21.792999999999942</v>
      </c>
      <c r="AF81" s="1">
        <f t="shared" si="56"/>
        <v>21.089999999999943</v>
      </c>
      <c r="AG81" s="1">
        <f t="shared" si="57"/>
        <v>0</v>
      </c>
      <c r="AH81" s="1">
        <f t="shared" si="58"/>
        <v>21.089999999999943</v>
      </c>
      <c r="AI81" s="4">
        <f t="shared" si="59"/>
        <v>21.089999999999943</v>
      </c>
    </row>
    <row r="82" spans="1:35" x14ac:dyDescent="0.25">
      <c r="A82" s="5">
        <v>79</v>
      </c>
      <c r="B82" s="7">
        <v>0.66886000000000001</v>
      </c>
      <c r="C82" s="6">
        <v>2.9</v>
      </c>
      <c r="D82" s="1">
        <v>0</v>
      </c>
      <c r="E82" s="1">
        <f t="shared" si="39"/>
        <v>0</v>
      </c>
      <c r="F82" s="1">
        <v>0.22</v>
      </c>
      <c r="G82" s="1">
        <v>0.5</v>
      </c>
      <c r="H82" s="1">
        <v>0.49</v>
      </c>
      <c r="I82" s="1">
        <v>0</v>
      </c>
      <c r="J82" s="1">
        <v>0</v>
      </c>
      <c r="K82" s="1">
        <v>0</v>
      </c>
      <c r="L82" s="1">
        <v>1</v>
      </c>
      <c r="M82" s="1">
        <v>0.1</v>
      </c>
      <c r="N82" s="1">
        <f t="shared" si="40"/>
        <v>3.1</v>
      </c>
      <c r="O82" s="1">
        <v>3</v>
      </c>
      <c r="P82" s="1">
        <v>0</v>
      </c>
      <c r="Q82" s="1">
        <f t="shared" si="41"/>
        <v>3</v>
      </c>
      <c r="R82" s="1">
        <f t="shared" si="42"/>
        <v>3</v>
      </c>
      <c r="S82" s="126">
        <f t="shared" si="43"/>
        <v>10.550000000000059</v>
      </c>
      <c r="T82" s="35">
        <f t="shared" si="44"/>
        <v>30.595000000000169</v>
      </c>
      <c r="U82" s="1">
        <f t="shared" si="45"/>
        <v>0</v>
      </c>
      <c r="V82" s="1">
        <f t="shared" si="46"/>
        <v>0</v>
      </c>
      <c r="W82" s="1">
        <f t="shared" si="47"/>
        <v>2.3737500000000136</v>
      </c>
      <c r="X82" s="1">
        <f t="shared" si="48"/>
        <v>5.4332500000000303</v>
      </c>
      <c r="Y82" s="1">
        <f t="shared" si="49"/>
        <v>5.2486250000000298</v>
      </c>
      <c r="Z82" s="1">
        <f t="shared" si="50"/>
        <v>0</v>
      </c>
      <c r="AA82" s="1">
        <f t="shared" si="51"/>
        <v>0</v>
      </c>
      <c r="AB82" s="1">
        <f t="shared" si="52"/>
        <v>0</v>
      </c>
      <c r="AC82" s="1">
        <f t="shared" si="53"/>
        <v>10.550000000000059</v>
      </c>
      <c r="AD82" s="1">
        <f t="shared" si="54"/>
        <v>1.3187500000000074</v>
      </c>
      <c r="AE82" s="1">
        <f t="shared" si="55"/>
        <v>32.705000000000183</v>
      </c>
      <c r="AF82" s="1">
        <f t="shared" si="56"/>
        <v>31.650000000000176</v>
      </c>
      <c r="AG82" s="1">
        <f t="shared" si="57"/>
        <v>0</v>
      </c>
      <c r="AH82" s="1">
        <f t="shared" si="58"/>
        <v>31.650000000000176</v>
      </c>
      <c r="AI82" s="4">
        <f t="shared" si="59"/>
        <v>31.650000000000176</v>
      </c>
    </row>
    <row r="83" spans="1:35" x14ac:dyDescent="0.25">
      <c r="A83" s="5" t="s">
        <v>84</v>
      </c>
      <c r="B83" s="7">
        <v>0.67556000000000005</v>
      </c>
      <c r="C83" s="6">
        <v>3.04</v>
      </c>
      <c r="D83" s="1">
        <v>0</v>
      </c>
      <c r="E83" s="1">
        <f t="shared" si="39"/>
        <v>0</v>
      </c>
      <c r="F83" s="1">
        <v>0.18</v>
      </c>
      <c r="G83" s="1">
        <v>0.41</v>
      </c>
      <c r="H83" s="1">
        <v>0.41</v>
      </c>
      <c r="I83" s="1">
        <v>0</v>
      </c>
      <c r="J83" s="1">
        <v>0</v>
      </c>
      <c r="K83" s="1">
        <v>0</v>
      </c>
      <c r="L83" s="1">
        <v>1</v>
      </c>
      <c r="M83" s="1">
        <v>0.12</v>
      </c>
      <c r="N83" s="1">
        <f t="shared" si="40"/>
        <v>3.1</v>
      </c>
      <c r="O83" s="1">
        <v>3</v>
      </c>
      <c r="P83" s="1">
        <v>0</v>
      </c>
      <c r="Q83" s="1">
        <f t="shared" si="41"/>
        <v>3</v>
      </c>
      <c r="R83" s="1">
        <f t="shared" si="42"/>
        <v>3</v>
      </c>
      <c r="S83" s="126">
        <f t="shared" si="43"/>
        <v>6.7000000000000393</v>
      </c>
      <c r="T83" s="35">
        <f t="shared" si="44"/>
        <v>19.899000000000115</v>
      </c>
      <c r="U83" s="1">
        <f t="shared" si="45"/>
        <v>0</v>
      </c>
      <c r="V83" s="1">
        <f t="shared" si="46"/>
        <v>0</v>
      </c>
      <c r="W83" s="1">
        <f t="shared" si="47"/>
        <v>1.3400000000000079</v>
      </c>
      <c r="X83" s="1">
        <f t="shared" si="48"/>
        <v>3.0485000000000175</v>
      </c>
      <c r="Y83" s="1">
        <f t="shared" si="49"/>
        <v>3.0150000000000174</v>
      </c>
      <c r="Z83" s="1">
        <f t="shared" si="50"/>
        <v>0</v>
      </c>
      <c r="AA83" s="1">
        <f t="shared" si="51"/>
        <v>0</v>
      </c>
      <c r="AB83" s="1">
        <f t="shared" si="52"/>
        <v>0</v>
      </c>
      <c r="AC83" s="1">
        <f t="shared" si="53"/>
        <v>6.7000000000000393</v>
      </c>
      <c r="AD83" s="1">
        <f t="shared" si="54"/>
        <v>0.73700000000000432</v>
      </c>
      <c r="AE83" s="1">
        <f t="shared" si="55"/>
        <v>20.770000000000124</v>
      </c>
      <c r="AF83" s="1">
        <f t="shared" si="56"/>
        <v>20.100000000000119</v>
      </c>
      <c r="AG83" s="1">
        <f t="shared" si="57"/>
        <v>0</v>
      </c>
      <c r="AH83" s="1">
        <f t="shared" si="58"/>
        <v>20.100000000000119</v>
      </c>
      <c r="AI83" s="4">
        <f t="shared" si="59"/>
        <v>20.100000000000119</v>
      </c>
    </row>
    <row r="84" spans="1:35" x14ac:dyDescent="0.25">
      <c r="A84" s="5">
        <v>81</v>
      </c>
      <c r="B84" s="7">
        <v>0.68096000000000001</v>
      </c>
      <c r="C84" s="6">
        <v>3.24</v>
      </c>
      <c r="D84" s="1">
        <v>0</v>
      </c>
      <c r="E84" s="1">
        <f t="shared" si="39"/>
        <v>0</v>
      </c>
      <c r="F84" s="1">
        <v>0.15</v>
      </c>
      <c r="G84" s="1">
        <v>0.32</v>
      </c>
      <c r="H84" s="1">
        <v>0.32</v>
      </c>
      <c r="I84" s="1">
        <v>0</v>
      </c>
      <c r="J84" s="1">
        <v>0</v>
      </c>
      <c r="K84" s="1">
        <v>0</v>
      </c>
      <c r="L84" s="1">
        <v>1</v>
      </c>
      <c r="M84" s="1">
        <v>0.1</v>
      </c>
      <c r="N84" s="1">
        <f t="shared" si="40"/>
        <v>3.1</v>
      </c>
      <c r="O84" s="1">
        <v>3</v>
      </c>
      <c r="P84" s="1">
        <v>0</v>
      </c>
      <c r="Q84" s="1">
        <f t="shared" si="41"/>
        <v>3</v>
      </c>
      <c r="R84" s="1">
        <f t="shared" si="42"/>
        <v>3</v>
      </c>
      <c r="S84" s="126">
        <f t="shared" si="43"/>
        <v>5.3999999999999604</v>
      </c>
      <c r="T84" s="35">
        <f t="shared" si="44"/>
        <v>16.955999999999875</v>
      </c>
      <c r="U84" s="1">
        <f t="shared" si="45"/>
        <v>0</v>
      </c>
      <c r="V84" s="1">
        <f t="shared" si="46"/>
        <v>0</v>
      </c>
      <c r="W84" s="1">
        <f t="shared" si="47"/>
        <v>0.89099999999999335</v>
      </c>
      <c r="X84" s="1">
        <f t="shared" si="48"/>
        <v>1.9709999999999854</v>
      </c>
      <c r="Y84" s="1">
        <f t="shared" si="49"/>
        <v>1.9709999999999854</v>
      </c>
      <c r="Z84" s="1">
        <f t="shared" si="50"/>
        <v>0</v>
      </c>
      <c r="AA84" s="1">
        <f t="shared" si="51"/>
        <v>0</v>
      </c>
      <c r="AB84" s="1">
        <f t="shared" si="52"/>
        <v>0</v>
      </c>
      <c r="AC84" s="1">
        <f t="shared" si="53"/>
        <v>5.3999999999999604</v>
      </c>
      <c r="AD84" s="1">
        <f t="shared" si="54"/>
        <v>0.59399999999999564</v>
      </c>
      <c r="AE84" s="1">
        <f t="shared" si="55"/>
        <v>16.739999999999878</v>
      </c>
      <c r="AF84" s="1">
        <f t="shared" si="56"/>
        <v>16.199999999999882</v>
      </c>
      <c r="AG84" s="1">
        <f t="shared" si="57"/>
        <v>0</v>
      </c>
      <c r="AH84" s="1">
        <f t="shared" si="58"/>
        <v>16.199999999999882</v>
      </c>
      <c r="AI84" s="4">
        <f t="shared" si="59"/>
        <v>16.199999999999882</v>
      </c>
    </row>
    <row r="85" spans="1:35" x14ac:dyDescent="0.25">
      <c r="A85" s="5">
        <v>82</v>
      </c>
      <c r="B85" s="7">
        <v>0.68691999999999998</v>
      </c>
      <c r="C85" s="6">
        <v>3.16</v>
      </c>
      <c r="D85" s="1">
        <v>0</v>
      </c>
      <c r="E85" s="1">
        <f t="shared" si="39"/>
        <v>0</v>
      </c>
      <c r="F85" s="1">
        <v>0.17</v>
      </c>
      <c r="G85" s="1">
        <v>0.37</v>
      </c>
      <c r="H85" s="1">
        <v>0.37</v>
      </c>
      <c r="I85" s="1">
        <v>0</v>
      </c>
      <c r="J85" s="1">
        <v>0</v>
      </c>
      <c r="K85" s="1">
        <v>0</v>
      </c>
      <c r="L85" s="1">
        <v>1</v>
      </c>
      <c r="M85" s="1">
        <v>0.12</v>
      </c>
      <c r="N85" s="1">
        <f t="shared" si="40"/>
        <v>3.1</v>
      </c>
      <c r="O85" s="1">
        <v>3</v>
      </c>
      <c r="P85" s="1">
        <v>0</v>
      </c>
      <c r="Q85" s="1">
        <f t="shared" si="41"/>
        <v>3</v>
      </c>
      <c r="R85" s="1">
        <f t="shared" si="42"/>
        <v>3</v>
      </c>
      <c r="S85" s="126">
        <f t="shared" si="43"/>
        <v>5.9599999999999653</v>
      </c>
      <c r="T85" s="35">
        <f t="shared" si="44"/>
        <v>19.071999999999889</v>
      </c>
      <c r="U85" s="1">
        <f t="shared" si="45"/>
        <v>0</v>
      </c>
      <c r="V85" s="1">
        <f t="shared" si="46"/>
        <v>0</v>
      </c>
      <c r="W85" s="1">
        <f t="shared" si="47"/>
        <v>0.95359999999999445</v>
      </c>
      <c r="X85" s="1">
        <f t="shared" si="48"/>
        <v>2.056199999999988</v>
      </c>
      <c r="Y85" s="1">
        <f t="shared" si="49"/>
        <v>2.056199999999988</v>
      </c>
      <c r="Z85" s="1">
        <f t="shared" si="50"/>
        <v>0</v>
      </c>
      <c r="AA85" s="1">
        <f t="shared" si="51"/>
        <v>0</v>
      </c>
      <c r="AB85" s="1">
        <f t="shared" si="52"/>
        <v>0</v>
      </c>
      <c r="AC85" s="1">
        <f t="shared" si="53"/>
        <v>5.9599999999999653</v>
      </c>
      <c r="AD85" s="1">
        <f t="shared" si="54"/>
        <v>0.65559999999999619</v>
      </c>
      <c r="AE85" s="1">
        <f t="shared" si="55"/>
        <v>18.475999999999893</v>
      </c>
      <c r="AF85" s="1">
        <f t="shared" si="56"/>
        <v>17.879999999999896</v>
      </c>
      <c r="AG85" s="1">
        <f t="shared" si="57"/>
        <v>0</v>
      </c>
      <c r="AH85" s="1">
        <f t="shared" si="58"/>
        <v>17.879999999999896</v>
      </c>
      <c r="AI85" s="4">
        <f t="shared" si="59"/>
        <v>17.879999999999896</v>
      </c>
    </row>
    <row r="86" spans="1:35" x14ac:dyDescent="0.25">
      <c r="A86" s="5" t="s">
        <v>85</v>
      </c>
      <c r="B86" s="7">
        <v>0.69784000000000002</v>
      </c>
      <c r="C86" s="6">
        <v>3.16</v>
      </c>
      <c r="D86" s="1">
        <v>0</v>
      </c>
      <c r="E86" s="1">
        <f t="shared" si="39"/>
        <v>0</v>
      </c>
      <c r="F86" s="1">
        <v>0</v>
      </c>
      <c r="G86" s="1">
        <v>0</v>
      </c>
      <c r="H86" s="1">
        <v>0</v>
      </c>
      <c r="I86" s="1">
        <v>0</v>
      </c>
      <c r="J86" s="1">
        <v>0</v>
      </c>
      <c r="K86" s="1">
        <v>0</v>
      </c>
      <c r="L86" s="1">
        <v>1</v>
      </c>
      <c r="M86" s="1">
        <v>0.09</v>
      </c>
      <c r="N86" s="1">
        <f t="shared" si="40"/>
        <v>3.1</v>
      </c>
      <c r="O86" s="1">
        <v>3</v>
      </c>
      <c r="P86" s="1">
        <v>0</v>
      </c>
      <c r="Q86" s="1">
        <f t="shared" si="41"/>
        <v>3</v>
      </c>
      <c r="R86" s="1">
        <f t="shared" si="42"/>
        <v>3</v>
      </c>
      <c r="S86" s="126">
        <f t="shared" si="43"/>
        <v>10.920000000000041</v>
      </c>
      <c r="T86" s="35">
        <f t="shared" si="44"/>
        <v>34.507200000000132</v>
      </c>
      <c r="U86" s="1">
        <f t="shared" si="45"/>
        <v>0</v>
      </c>
      <c r="V86" s="1">
        <f t="shared" si="46"/>
        <v>0</v>
      </c>
      <c r="W86" s="1">
        <f t="shared" si="47"/>
        <v>0.92820000000000358</v>
      </c>
      <c r="X86" s="1">
        <f t="shared" si="48"/>
        <v>2.0202000000000075</v>
      </c>
      <c r="Y86" s="1">
        <f t="shared" si="49"/>
        <v>2.0202000000000075</v>
      </c>
      <c r="Z86" s="1">
        <f t="shared" si="50"/>
        <v>0</v>
      </c>
      <c r="AA86" s="1">
        <f t="shared" si="51"/>
        <v>0</v>
      </c>
      <c r="AB86" s="1">
        <f t="shared" si="52"/>
        <v>0</v>
      </c>
      <c r="AC86" s="1">
        <f t="shared" si="53"/>
        <v>10.920000000000041</v>
      </c>
      <c r="AD86" s="1">
        <f t="shared" si="54"/>
        <v>1.1466000000000043</v>
      </c>
      <c r="AE86" s="1">
        <f t="shared" si="55"/>
        <v>33.852000000000125</v>
      </c>
      <c r="AF86" s="1">
        <f t="shared" si="56"/>
        <v>32.760000000000119</v>
      </c>
      <c r="AG86" s="1">
        <f t="shared" si="57"/>
        <v>0</v>
      </c>
      <c r="AH86" s="1">
        <f t="shared" si="58"/>
        <v>32.760000000000119</v>
      </c>
      <c r="AI86" s="4">
        <f t="shared" si="59"/>
        <v>32.760000000000119</v>
      </c>
    </row>
    <row r="87" spans="1:35" x14ac:dyDescent="0.25">
      <c r="A87" s="5">
        <v>84</v>
      </c>
      <c r="B87" s="7">
        <v>0.71048</v>
      </c>
      <c r="C87" s="6">
        <v>3.09</v>
      </c>
      <c r="D87" s="1">
        <v>0</v>
      </c>
      <c r="E87" s="1">
        <f t="shared" si="39"/>
        <v>0</v>
      </c>
      <c r="F87" s="1">
        <v>0.16</v>
      </c>
      <c r="G87" s="1">
        <v>0.35</v>
      </c>
      <c r="H87" s="1">
        <v>0.34</v>
      </c>
      <c r="I87" s="1">
        <v>0</v>
      </c>
      <c r="J87" s="1">
        <v>0</v>
      </c>
      <c r="K87" s="1">
        <v>0</v>
      </c>
      <c r="L87" s="1">
        <v>1</v>
      </c>
      <c r="M87" s="1">
        <v>0.1</v>
      </c>
      <c r="N87" s="1">
        <f t="shared" si="40"/>
        <v>3.1</v>
      </c>
      <c r="O87" s="1">
        <v>3</v>
      </c>
      <c r="P87" s="1">
        <v>0</v>
      </c>
      <c r="Q87" s="1">
        <f t="shared" si="41"/>
        <v>3</v>
      </c>
      <c r="R87" s="1">
        <f t="shared" si="42"/>
        <v>3</v>
      </c>
      <c r="S87" s="126">
        <f t="shared" si="43"/>
        <v>12.639999999999985</v>
      </c>
      <c r="T87" s="35">
        <f t="shared" si="44"/>
        <v>39.49999999999995</v>
      </c>
      <c r="U87" s="1">
        <f t="shared" si="45"/>
        <v>0</v>
      </c>
      <c r="V87" s="1">
        <f t="shared" si="46"/>
        <v>0</v>
      </c>
      <c r="W87" s="1">
        <f t="shared" si="47"/>
        <v>1.0111999999999988</v>
      </c>
      <c r="X87" s="1">
        <f t="shared" si="48"/>
        <v>2.2119999999999971</v>
      </c>
      <c r="Y87" s="1">
        <f t="shared" si="49"/>
        <v>2.1487999999999974</v>
      </c>
      <c r="Z87" s="1">
        <f t="shared" si="50"/>
        <v>0</v>
      </c>
      <c r="AA87" s="1">
        <f t="shared" si="51"/>
        <v>0</v>
      </c>
      <c r="AB87" s="1">
        <f t="shared" si="52"/>
        <v>0</v>
      </c>
      <c r="AC87" s="1">
        <f t="shared" si="53"/>
        <v>12.639999999999985</v>
      </c>
      <c r="AD87" s="1">
        <f t="shared" si="54"/>
        <v>1.2007999999999985</v>
      </c>
      <c r="AE87" s="1">
        <f t="shared" si="55"/>
        <v>39.183999999999955</v>
      </c>
      <c r="AF87" s="1">
        <f t="shared" si="56"/>
        <v>37.919999999999952</v>
      </c>
      <c r="AG87" s="1">
        <f t="shared" si="57"/>
        <v>0</v>
      </c>
      <c r="AH87" s="1">
        <f t="shared" si="58"/>
        <v>37.919999999999952</v>
      </c>
      <c r="AI87" s="4">
        <f t="shared" si="59"/>
        <v>37.919999999999952</v>
      </c>
    </row>
    <row r="88" spans="1:35" x14ac:dyDescent="0.25">
      <c r="A88" s="5" t="s">
        <v>86</v>
      </c>
      <c r="B88" s="7">
        <v>0.71875</v>
      </c>
      <c r="C88" s="6">
        <v>3.12</v>
      </c>
      <c r="D88" s="1">
        <v>0</v>
      </c>
      <c r="E88" s="1">
        <f t="shared" si="39"/>
        <v>0</v>
      </c>
      <c r="F88" s="1">
        <v>0.19</v>
      </c>
      <c r="G88" s="1">
        <v>0.42</v>
      </c>
      <c r="H88" s="1">
        <v>0.4</v>
      </c>
      <c r="I88" s="1">
        <v>0</v>
      </c>
      <c r="J88" s="1">
        <v>0</v>
      </c>
      <c r="K88" s="1">
        <v>0</v>
      </c>
      <c r="L88" s="1">
        <v>1</v>
      </c>
      <c r="M88" s="1">
        <v>0.11</v>
      </c>
      <c r="N88" s="1">
        <f t="shared" si="40"/>
        <v>3.1</v>
      </c>
      <c r="O88" s="1">
        <v>3</v>
      </c>
      <c r="P88" s="1">
        <v>0</v>
      </c>
      <c r="Q88" s="1">
        <f t="shared" si="41"/>
        <v>3</v>
      </c>
      <c r="R88" s="1">
        <f t="shared" si="42"/>
        <v>3</v>
      </c>
      <c r="S88" s="126">
        <f t="shared" si="43"/>
        <v>8.27</v>
      </c>
      <c r="T88" s="35">
        <f t="shared" si="44"/>
        <v>25.678349999999998</v>
      </c>
      <c r="U88" s="1">
        <f t="shared" si="45"/>
        <v>0</v>
      </c>
      <c r="V88" s="1">
        <f t="shared" si="46"/>
        <v>0</v>
      </c>
      <c r="W88" s="1">
        <f t="shared" si="47"/>
        <v>1.4472499999999999</v>
      </c>
      <c r="X88" s="1">
        <f t="shared" si="48"/>
        <v>3.1839499999999998</v>
      </c>
      <c r="Y88" s="1">
        <f t="shared" si="49"/>
        <v>3.0598999999999998</v>
      </c>
      <c r="Z88" s="1">
        <f t="shared" si="50"/>
        <v>0</v>
      </c>
      <c r="AA88" s="1">
        <f t="shared" si="51"/>
        <v>0</v>
      </c>
      <c r="AB88" s="1">
        <f t="shared" si="52"/>
        <v>0</v>
      </c>
      <c r="AC88" s="1">
        <f t="shared" si="53"/>
        <v>8.27</v>
      </c>
      <c r="AD88" s="1">
        <f t="shared" si="54"/>
        <v>0.86835000000000007</v>
      </c>
      <c r="AE88" s="1">
        <f t="shared" si="55"/>
        <v>25.637</v>
      </c>
      <c r="AF88" s="1">
        <f t="shared" si="56"/>
        <v>24.81</v>
      </c>
      <c r="AG88" s="1">
        <f t="shared" si="57"/>
        <v>0</v>
      </c>
      <c r="AH88" s="1">
        <f t="shared" si="58"/>
        <v>24.81</v>
      </c>
      <c r="AI88" s="4">
        <f t="shared" si="59"/>
        <v>24.81</v>
      </c>
    </row>
    <row r="89" spans="1:35" x14ac:dyDescent="0.25">
      <c r="A89" s="5">
        <v>86</v>
      </c>
      <c r="B89" s="7">
        <v>0.74</v>
      </c>
      <c r="C89" s="6">
        <v>2.76</v>
      </c>
      <c r="D89" s="1">
        <v>0</v>
      </c>
      <c r="E89" s="1">
        <f t="shared" si="39"/>
        <v>0</v>
      </c>
      <c r="F89" s="1">
        <v>0.18</v>
      </c>
      <c r="G89" s="1">
        <v>0.41</v>
      </c>
      <c r="H89" s="1">
        <v>0.41</v>
      </c>
      <c r="I89" s="1">
        <v>0</v>
      </c>
      <c r="J89" s="1">
        <v>0</v>
      </c>
      <c r="K89" s="1">
        <v>0</v>
      </c>
      <c r="L89" s="1">
        <v>1</v>
      </c>
      <c r="M89" s="1">
        <v>0.11</v>
      </c>
      <c r="N89" s="1">
        <f t="shared" si="40"/>
        <v>3.1</v>
      </c>
      <c r="O89" s="1">
        <v>3</v>
      </c>
      <c r="P89" s="1">
        <v>0</v>
      </c>
      <c r="Q89" s="1">
        <f t="shared" si="41"/>
        <v>3</v>
      </c>
      <c r="R89" s="1">
        <f t="shared" si="42"/>
        <v>3</v>
      </c>
      <c r="S89" s="126">
        <f t="shared" si="43"/>
        <v>21.249999999999993</v>
      </c>
      <c r="T89" s="35">
        <f t="shared" si="44"/>
        <v>62.47499999999998</v>
      </c>
      <c r="U89" s="1">
        <f t="shared" si="45"/>
        <v>0</v>
      </c>
      <c r="V89" s="1">
        <f t="shared" si="46"/>
        <v>0</v>
      </c>
      <c r="W89" s="1">
        <f t="shared" si="47"/>
        <v>3.9312499999999986</v>
      </c>
      <c r="X89" s="1">
        <f t="shared" si="48"/>
        <v>8.8187499999999961</v>
      </c>
      <c r="Y89" s="1">
        <f t="shared" si="49"/>
        <v>8.6062499999999975</v>
      </c>
      <c r="Z89" s="1">
        <f t="shared" si="50"/>
        <v>0</v>
      </c>
      <c r="AA89" s="1">
        <f t="shared" si="51"/>
        <v>0</v>
      </c>
      <c r="AB89" s="1">
        <f t="shared" si="52"/>
        <v>0</v>
      </c>
      <c r="AC89" s="1">
        <f t="shared" si="53"/>
        <v>21.249999999999993</v>
      </c>
      <c r="AD89" s="1">
        <f t="shared" si="54"/>
        <v>2.337499999999999</v>
      </c>
      <c r="AE89" s="1">
        <f t="shared" si="55"/>
        <v>65.874999999999986</v>
      </c>
      <c r="AF89" s="1">
        <f t="shared" si="56"/>
        <v>63.749999999999979</v>
      </c>
      <c r="AG89" s="1">
        <f t="shared" si="57"/>
        <v>0</v>
      </c>
      <c r="AH89" s="1">
        <f t="shared" si="58"/>
        <v>63.749999999999979</v>
      </c>
      <c r="AI89" s="4">
        <f t="shared" si="59"/>
        <v>63.749999999999979</v>
      </c>
    </row>
    <row r="90" spans="1:35" x14ac:dyDescent="0.25">
      <c r="A90" s="5">
        <v>87</v>
      </c>
      <c r="B90" s="7">
        <v>0.76</v>
      </c>
      <c r="C90" s="6">
        <v>3.26</v>
      </c>
      <c r="D90" s="1">
        <v>0</v>
      </c>
      <c r="E90" s="1">
        <f t="shared" si="39"/>
        <v>0</v>
      </c>
      <c r="F90" s="1">
        <v>0</v>
      </c>
      <c r="G90" s="1">
        <v>0</v>
      </c>
      <c r="H90" s="1">
        <v>0</v>
      </c>
      <c r="I90" s="1">
        <v>0</v>
      </c>
      <c r="J90" s="1">
        <v>0</v>
      </c>
      <c r="K90" s="1">
        <v>0</v>
      </c>
      <c r="L90" s="1">
        <v>1</v>
      </c>
      <c r="M90" s="1">
        <v>0.12</v>
      </c>
      <c r="N90" s="1">
        <f t="shared" si="40"/>
        <v>3.1</v>
      </c>
      <c r="O90" s="1">
        <v>3</v>
      </c>
      <c r="P90" s="1">
        <v>0</v>
      </c>
      <c r="Q90" s="1">
        <f t="shared" si="41"/>
        <v>3</v>
      </c>
      <c r="R90" s="1">
        <f t="shared" si="42"/>
        <v>3</v>
      </c>
      <c r="S90" s="126">
        <f t="shared" si="43"/>
        <v>20.000000000000018</v>
      </c>
      <c r="T90" s="35">
        <f t="shared" si="44"/>
        <v>60.200000000000053</v>
      </c>
      <c r="U90" s="1">
        <f t="shared" si="45"/>
        <v>0</v>
      </c>
      <c r="V90" s="1">
        <f t="shared" si="46"/>
        <v>0</v>
      </c>
      <c r="W90" s="1">
        <f t="shared" si="47"/>
        <v>1.8000000000000016</v>
      </c>
      <c r="X90" s="1">
        <f t="shared" si="48"/>
        <v>4.1000000000000032</v>
      </c>
      <c r="Y90" s="1">
        <f t="shared" si="49"/>
        <v>4.1000000000000032</v>
      </c>
      <c r="Z90" s="1">
        <f t="shared" si="50"/>
        <v>0</v>
      </c>
      <c r="AA90" s="1">
        <f t="shared" si="51"/>
        <v>0</v>
      </c>
      <c r="AB90" s="1">
        <f t="shared" si="52"/>
        <v>0</v>
      </c>
      <c r="AC90" s="1">
        <f t="shared" si="53"/>
        <v>20.000000000000018</v>
      </c>
      <c r="AD90" s="1">
        <f t="shared" si="54"/>
        <v>2.300000000000002</v>
      </c>
      <c r="AE90" s="1">
        <f t="shared" si="55"/>
        <v>62.000000000000057</v>
      </c>
      <c r="AF90" s="1">
        <f t="shared" si="56"/>
        <v>60.000000000000057</v>
      </c>
      <c r="AG90" s="1">
        <f t="shared" si="57"/>
        <v>0</v>
      </c>
      <c r="AH90" s="1">
        <f t="shared" si="58"/>
        <v>60.000000000000057</v>
      </c>
      <c r="AI90" s="4">
        <f t="shared" si="59"/>
        <v>60.000000000000057</v>
      </c>
    </row>
    <row r="91" spans="1:35" x14ac:dyDescent="0.25">
      <c r="A91" s="5">
        <v>88</v>
      </c>
      <c r="B91" s="7">
        <v>0.78</v>
      </c>
      <c r="C91" s="6">
        <v>3.33</v>
      </c>
      <c r="D91" s="1">
        <v>0</v>
      </c>
      <c r="E91" s="1">
        <f t="shared" si="39"/>
        <v>0</v>
      </c>
      <c r="F91" s="1">
        <v>0.24</v>
      </c>
      <c r="G91" s="1">
        <v>0.53</v>
      </c>
      <c r="H91" s="1">
        <v>0.53</v>
      </c>
      <c r="I91" s="1">
        <v>0</v>
      </c>
      <c r="J91" s="1">
        <v>0</v>
      </c>
      <c r="K91" s="1">
        <v>0</v>
      </c>
      <c r="L91" s="1">
        <v>1</v>
      </c>
      <c r="M91" s="1">
        <v>0.09</v>
      </c>
      <c r="N91" s="1">
        <f t="shared" si="40"/>
        <v>3.1</v>
      </c>
      <c r="O91" s="1">
        <v>3</v>
      </c>
      <c r="P91" s="1">
        <v>0</v>
      </c>
      <c r="Q91" s="1">
        <f t="shared" si="41"/>
        <v>3</v>
      </c>
      <c r="R91" s="1">
        <f t="shared" si="42"/>
        <v>3</v>
      </c>
      <c r="S91" s="126">
        <f t="shared" si="43"/>
        <v>20.000000000000018</v>
      </c>
      <c r="T91" s="35">
        <f t="shared" si="44"/>
        <v>65.900000000000063</v>
      </c>
      <c r="U91" s="1">
        <f t="shared" si="45"/>
        <v>0</v>
      </c>
      <c r="V91" s="1">
        <f t="shared" si="46"/>
        <v>0</v>
      </c>
      <c r="W91" s="1">
        <f t="shared" si="47"/>
        <v>2.4000000000000021</v>
      </c>
      <c r="X91" s="1">
        <f t="shared" si="48"/>
        <v>5.3000000000000052</v>
      </c>
      <c r="Y91" s="1">
        <f t="shared" si="49"/>
        <v>5.3000000000000052</v>
      </c>
      <c r="Z91" s="1">
        <f t="shared" si="50"/>
        <v>0</v>
      </c>
      <c r="AA91" s="1">
        <f t="shared" si="51"/>
        <v>0</v>
      </c>
      <c r="AB91" s="1">
        <f t="shared" si="52"/>
        <v>0</v>
      </c>
      <c r="AC91" s="1">
        <f t="shared" si="53"/>
        <v>20.000000000000018</v>
      </c>
      <c r="AD91" s="1">
        <f t="shared" si="54"/>
        <v>2.1000000000000019</v>
      </c>
      <c r="AE91" s="1">
        <f t="shared" si="55"/>
        <v>62.000000000000057</v>
      </c>
      <c r="AF91" s="1">
        <f t="shared" si="56"/>
        <v>60.000000000000057</v>
      </c>
      <c r="AG91" s="1">
        <f t="shared" si="57"/>
        <v>0</v>
      </c>
      <c r="AH91" s="1">
        <f t="shared" si="58"/>
        <v>60.000000000000057</v>
      </c>
      <c r="AI91" s="4">
        <f t="shared" si="59"/>
        <v>60.000000000000057</v>
      </c>
    </row>
    <row r="92" spans="1:35" x14ac:dyDescent="0.25">
      <c r="A92" s="5" t="s">
        <v>87</v>
      </c>
      <c r="B92" s="7">
        <v>0.78942000000000001</v>
      </c>
      <c r="C92" s="6">
        <v>3.43</v>
      </c>
      <c r="D92" s="1">
        <v>0</v>
      </c>
      <c r="E92" s="1">
        <f t="shared" si="39"/>
        <v>0</v>
      </c>
      <c r="F92" s="1">
        <v>0</v>
      </c>
      <c r="G92" s="1">
        <v>0</v>
      </c>
      <c r="H92" s="1">
        <v>0</v>
      </c>
      <c r="I92" s="1">
        <v>0</v>
      </c>
      <c r="J92" s="1">
        <v>0</v>
      </c>
      <c r="K92" s="1">
        <v>0</v>
      </c>
      <c r="L92" s="1">
        <v>1</v>
      </c>
      <c r="M92" s="1">
        <v>0.1</v>
      </c>
      <c r="N92" s="1">
        <f t="shared" si="40"/>
        <v>3.1</v>
      </c>
      <c r="O92" s="1">
        <v>3</v>
      </c>
      <c r="P92" s="1">
        <v>0</v>
      </c>
      <c r="Q92" s="1">
        <f t="shared" si="41"/>
        <v>3</v>
      </c>
      <c r="R92" s="1">
        <f t="shared" si="42"/>
        <v>3</v>
      </c>
      <c r="S92" s="126">
        <f t="shared" si="43"/>
        <v>9.4199999999999839</v>
      </c>
      <c r="T92" s="35">
        <f t="shared" si="44"/>
        <v>31.839599999999944</v>
      </c>
      <c r="U92" s="1">
        <f t="shared" si="45"/>
        <v>0</v>
      </c>
      <c r="V92" s="1">
        <f t="shared" si="46"/>
        <v>0</v>
      </c>
      <c r="W92" s="1">
        <f t="shared" si="47"/>
        <v>1.1303999999999981</v>
      </c>
      <c r="X92" s="1">
        <f t="shared" si="48"/>
        <v>2.4962999999999957</v>
      </c>
      <c r="Y92" s="1">
        <f t="shared" si="49"/>
        <v>2.4962999999999957</v>
      </c>
      <c r="Z92" s="1">
        <f t="shared" si="50"/>
        <v>0</v>
      </c>
      <c r="AA92" s="1">
        <f t="shared" si="51"/>
        <v>0</v>
      </c>
      <c r="AB92" s="1">
        <f t="shared" si="52"/>
        <v>0</v>
      </c>
      <c r="AC92" s="1">
        <f t="shared" si="53"/>
        <v>9.4199999999999839</v>
      </c>
      <c r="AD92" s="1">
        <f t="shared" si="54"/>
        <v>0.89489999999999847</v>
      </c>
      <c r="AE92" s="1">
        <f t="shared" si="55"/>
        <v>29.201999999999952</v>
      </c>
      <c r="AF92" s="1">
        <f t="shared" si="56"/>
        <v>28.259999999999952</v>
      </c>
      <c r="AG92" s="1">
        <f t="shared" si="57"/>
        <v>0</v>
      </c>
      <c r="AH92" s="1">
        <f t="shared" si="58"/>
        <v>28.259999999999952</v>
      </c>
      <c r="AI92" s="4">
        <f t="shared" si="59"/>
        <v>28.259999999999952</v>
      </c>
    </row>
    <row r="93" spans="1:35" x14ac:dyDescent="0.25">
      <c r="A93" s="5">
        <v>90</v>
      </c>
      <c r="B93" s="7">
        <v>0.79464999999999997</v>
      </c>
      <c r="C93" s="6">
        <v>3.52</v>
      </c>
      <c r="D93" s="1">
        <v>0</v>
      </c>
      <c r="E93" s="1">
        <f t="shared" si="39"/>
        <v>0</v>
      </c>
      <c r="F93" s="1">
        <v>0</v>
      </c>
      <c r="G93" s="1">
        <v>0</v>
      </c>
      <c r="H93" s="1">
        <v>0</v>
      </c>
      <c r="I93" s="1">
        <v>0</v>
      </c>
      <c r="J93" s="1">
        <v>0</v>
      </c>
      <c r="K93" s="1">
        <v>0</v>
      </c>
      <c r="L93" s="1">
        <v>1</v>
      </c>
      <c r="M93" s="1">
        <v>0.08</v>
      </c>
      <c r="N93" s="1">
        <f t="shared" si="40"/>
        <v>3.1</v>
      </c>
      <c r="O93" s="1">
        <v>3</v>
      </c>
      <c r="P93" s="1">
        <v>0</v>
      </c>
      <c r="Q93" s="1">
        <f t="shared" si="41"/>
        <v>3</v>
      </c>
      <c r="R93" s="1">
        <f t="shared" si="42"/>
        <v>3</v>
      </c>
      <c r="S93" s="126">
        <f t="shared" si="43"/>
        <v>5.2299999999999569</v>
      </c>
      <c r="T93" s="35">
        <f t="shared" si="44"/>
        <v>18.174249999999851</v>
      </c>
      <c r="U93" s="1">
        <f t="shared" si="45"/>
        <v>0</v>
      </c>
      <c r="V93" s="1">
        <f t="shared" si="46"/>
        <v>0</v>
      </c>
      <c r="W93" s="1">
        <f t="shared" si="47"/>
        <v>0</v>
      </c>
      <c r="X93" s="1">
        <f t="shared" si="48"/>
        <v>0</v>
      </c>
      <c r="Y93" s="1">
        <f t="shared" si="49"/>
        <v>0</v>
      </c>
      <c r="Z93" s="1">
        <f t="shared" si="50"/>
        <v>0</v>
      </c>
      <c r="AA93" s="1">
        <f t="shared" si="51"/>
        <v>0</v>
      </c>
      <c r="AB93" s="1">
        <f t="shared" si="52"/>
        <v>0</v>
      </c>
      <c r="AC93" s="1">
        <f t="shared" si="53"/>
        <v>5.2299999999999569</v>
      </c>
      <c r="AD93" s="1">
        <f t="shared" si="54"/>
        <v>0.47069999999999612</v>
      </c>
      <c r="AE93" s="1">
        <f t="shared" si="55"/>
        <v>16.212999999999866</v>
      </c>
      <c r="AF93" s="1">
        <f t="shared" si="56"/>
        <v>15.68999999999987</v>
      </c>
      <c r="AG93" s="1">
        <f t="shared" si="57"/>
        <v>0</v>
      </c>
      <c r="AH93" s="1">
        <f t="shared" si="58"/>
        <v>15.68999999999987</v>
      </c>
      <c r="AI93" s="4">
        <f t="shared" si="59"/>
        <v>15.68999999999987</v>
      </c>
    </row>
    <row r="94" spans="1:35" x14ac:dyDescent="0.25">
      <c r="A94" s="5" t="s">
        <v>88</v>
      </c>
      <c r="B94" s="7">
        <v>0.80159999999999998</v>
      </c>
      <c r="C94" s="6">
        <v>3.92</v>
      </c>
      <c r="D94" s="1">
        <v>0</v>
      </c>
      <c r="E94" s="1">
        <f t="shared" si="39"/>
        <v>0</v>
      </c>
      <c r="F94" s="1">
        <v>0.25</v>
      </c>
      <c r="G94" s="1">
        <v>0.57999999999999996</v>
      </c>
      <c r="H94" s="1">
        <v>0.56000000000000005</v>
      </c>
      <c r="I94" s="1">
        <v>0</v>
      </c>
      <c r="J94" s="1">
        <v>0</v>
      </c>
      <c r="K94" s="1">
        <v>0</v>
      </c>
      <c r="L94" s="1">
        <v>1</v>
      </c>
      <c r="M94" s="1">
        <v>0.08</v>
      </c>
      <c r="N94" s="1">
        <f t="shared" si="40"/>
        <v>3.1</v>
      </c>
      <c r="O94" s="1">
        <v>3</v>
      </c>
      <c r="P94" s="1">
        <v>0</v>
      </c>
      <c r="Q94" s="1">
        <f t="shared" si="41"/>
        <v>3</v>
      </c>
      <c r="R94" s="1">
        <f t="shared" si="42"/>
        <v>3</v>
      </c>
      <c r="S94" s="126">
        <f t="shared" si="43"/>
        <v>6.9500000000000117</v>
      </c>
      <c r="T94" s="35">
        <f t="shared" si="44"/>
        <v>25.854000000000042</v>
      </c>
      <c r="U94" s="1">
        <f t="shared" si="45"/>
        <v>0</v>
      </c>
      <c r="V94" s="1">
        <f t="shared" si="46"/>
        <v>0</v>
      </c>
      <c r="W94" s="1">
        <f t="shared" si="47"/>
        <v>0.86875000000000147</v>
      </c>
      <c r="X94" s="1">
        <f t="shared" si="48"/>
        <v>2.0155000000000034</v>
      </c>
      <c r="Y94" s="1">
        <f t="shared" si="49"/>
        <v>1.9460000000000035</v>
      </c>
      <c r="Z94" s="1">
        <f t="shared" si="50"/>
        <v>0</v>
      </c>
      <c r="AA94" s="1">
        <f t="shared" si="51"/>
        <v>0</v>
      </c>
      <c r="AB94" s="1">
        <f t="shared" si="52"/>
        <v>0</v>
      </c>
      <c r="AC94" s="1">
        <f t="shared" si="53"/>
        <v>6.9500000000000117</v>
      </c>
      <c r="AD94" s="1">
        <f t="shared" si="54"/>
        <v>0.55600000000000094</v>
      </c>
      <c r="AE94" s="1">
        <f t="shared" si="55"/>
        <v>21.545000000000037</v>
      </c>
      <c r="AF94" s="1">
        <f t="shared" si="56"/>
        <v>20.850000000000037</v>
      </c>
      <c r="AG94" s="1">
        <f t="shared" si="57"/>
        <v>0</v>
      </c>
      <c r="AH94" s="1">
        <f t="shared" si="58"/>
        <v>20.850000000000037</v>
      </c>
      <c r="AI94" s="4">
        <f t="shared" si="59"/>
        <v>20.850000000000037</v>
      </c>
    </row>
    <row r="95" spans="1:35" x14ac:dyDescent="0.25">
      <c r="A95" s="5">
        <v>92</v>
      </c>
      <c r="B95" s="7">
        <v>0.81172</v>
      </c>
      <c r="C95" s="6">
        <v>4.74</v>
      </c>
      <c r="D95" s="1">
        <v>0</v>
      </c>
      <c r="E95" s="1">
        <f t="shared" si="39"/>
        <v>0</v>
      </c>
      <c r="F95" s="1">
        <v>0</v>
      </c>
      <c r="G95" s="1">
        <v>0</v>
      </c>
      <c r="H95" s="1">
        <v>0</v>
      </c>
      <c r="I95" s="1">
        <v>0</v>
      </c>
      <c r="J95" s="1">
        <v>0</v>
      </c>
      <c r="K95" s="1">
        <v>0</v>
      </c>
      <c r="L95" s="1">
        <v>1</v>
      </c>
      <c r="M95" s="1">
        <v>0.08</v>
      </c>
      <c r="N95" s="1">
        <f t="shared" si="40"/>
        <v>3.1</v>
      </c>
      <c r="O95" s="1">
        <v>3</v>
      </c>
      <c r="P95" s="1">
        <v>0</v>
      </c>
      <c r="Q95" s="1">
        <f t="shared" si="41"/>
        <v>3</v>
      </c>
      <c r="R95" s="1">
        <f t="shared" si="42"/>
        <v>3</v>
      </c>
      <c r="S95" s="126">
        <f t="shared" si="43"/>
        <v>10.120000000000019</v>
      </c>
      <c r="T95" s="35">
        <f t="shared" si="44"/>
        <v>43.819600000000079</v>
      </c>
      <c r="U95" s="1">
        <f t="shared" si="45"/>
        <v>0</v>
      </c>
      <c r="V95" s="1">
        <f t="shared" si="46"/>
        <v>0</v>
      </c>
      <c r="W95" s="1">
        <f t="shared" si="47"/>
        <v>1.2650000000000023</v>
      </c>
      <c r="X95" s="1">
        <f t="shared" si="48"/>
        <v>2.9348000000000054</v>
      </c>
      <c r="Y95" s="1">
        <f t="shared" si="49"/>
        <v>2.8336000000000054</v>
      </c>
      <c r="Z95" s="1">
        <f t="shared" si="50"/>
        <v>0</v>
      </c>
      <c r="AA95" s="1">
        <f t="shared" si="51"/>
        <v>0</v>
      </c>
      <c r="AB95" s="1">
        <f t="shared" si="52"/>
        <v>0</v>
      </c>
      <c r="AC95" s="1">
        <f t="shared" si="53"/>
        <v>10.120000000000019</v>
      </c>
      <c r="AD95" s="1">
        <f t="shared" si="54"/>
        <v>0.80960000000000154</v>
      </c>
      <c r="AE95" s="1">
        <f t="shared" si="55"/>
        <v>31.37200000000006</v>
      </c>
      <c r="AF95" s="1">
        <f t="shared" si="56"/>
        <v>30.360000000000056</v>
      </c>
      <c r="AG95" s="1">
        <f t="shared" si="57"/>
        <v>0</v>
      </c>
      <c r="AH95" s="1">
        <f t="shared" si="58"/>
        <v>30.360000000000056</v>
      </c>
      <c r="AI95" s="4">
        <f t="shared" si="59"/>
        <v>30.360000000000056</v>
      </c>
    </row>
    <row r="96" spans="1:35" x14ac:dyDescent="0.25">
      <c r="A96" s="5" t="s">
        <v>89</v>
      </c>
      <c r="B96" s="7">
        <v>0.81376999999999999</v>
      </c>
      <c r="C96" s="6">
        <v>0</v>
      </c>
      <c r="D96" s="1">
        <v>3.94</v>
      </c>
      <c r="E96" s="1">
        <f t="shared" si="39"/>
        <v>3.94</v>
      </c>
      <c r="F96" s="1">
        <v>0</v>
      </c>
      <c r="G96" s="1">
        <v>0</v>
      </c>
      <c r="H96" s="1">
        <v>0</v>
      </c>
      <c r="I96" s="1">
        <v>0</v>
      </c>
      <c r="J96" s="1">
        <v>0</v>
      </c>
      <c r="K96" s="1">
        <v>0</v>
      </c>
      <c r="L96" s="1">
        <v>1</v>
      </c>
      <c r="M96" s="1">
        <v>0.08</v>
      </c>
      <c r="N96" s="1">
        <f t="shared" si="40"/>
        <v>3.1</v>
      </c>
      <c r="O96" s="1">
        <v>3</v>
      </c>
      <c r="P96" s="1">
        <v>0</v>
      </c>
      <c r="Q96" s="1">
        <f t="shared" si="41"/>
        <v>3</v>
      </c>
      <c r="R96" s="1">
        <f t="shared" si="42"/>
        <v>3</v>
      </c>
      <c r="S96" s="126">
        <f t="shared" si="43"/>
        <v>2.0499999999999963</v>
      </c>
      <c r="T96" s="35">
        <f t="shared" si="44"/>
        <v>4.8584999999999914</v>
      </c>
      <c r="U96" s="1">
        <f t="shared" si="45"/>
        <v>4.0384999999999929</v>
      </c>
      <c r="V96" s="1">
        <f t="shared" si="46"/>
        <v>4.0384999999999929</v>
      </c>
      <c r="W96" s="1">
        <f t="shared" si="47"/>
        <v>0</v>
      </c>
      <c r="X96" s="1">
        <f t="shared" si="48"/>
        <v>0</v>
      </c>
      <c r="Y96" s="1">
        <f t="shared" si="49"/>
        <v>0</v>
      </c>
      <c r="Z96" s="1">
        <f t="shared" si="50"/>
        <v>0</v>
      </c>
      <c r="AA96" s="1">
        <f t="shared" si="51"/>
        <v>0</v>
      </c>
      <c r="AB96" s="1">
        <f t="shared" si="52"/>
        <v>0</v>
      </c>
      <c r="AC96" s="1">
        <f t="shared" si="53"/>
        <v>2.0499999999999963</v>
      </c>
      <c r="AD96" s="1">
        <f t="shared" si="54"/>
        <v>0.1639999999999997</v>
      </c>
      <c r="AE96" s="1">
        <f t="shared" si="55"/>
        <v>6.3549999999999889</v>
      </c>
      <c r="AF96" s="1">
        <f t="shared" si="56"/>
        <v>6.1499999999999888</v>
      </c>
      <c r="AG96" s="1">
        <f t="shared" si="57"/>
        <v>0</v>
      </c>
      <c r="AH96" s="1">
        <f t="shared" si="58"/>
        <v>6.1499999999999888</v>
      </c>
      <c r="AI96" s="4">
        <f t="shared" si="59"/>
        <v>6.1499999999999888</v>
      </c>
    </row>
    <row r="97" spans="1:35" x14ac:dyDescent="0.25">
      <c r="A97" s="5">
        <v>94</v>
      </c>
      <c r="B97" s="7">
        <v>0.81757000000000002</v>
      </c>
      <c r="C97" s="6">
        <v>0</v>
      </c>
      <c r="D97" s="1">
        <v>3.68</v>
      </c>
      <c r="E97" s="1">
        <f t="shared" si="39"/>
        <v>3.68</v>
      </c>
      <c r="F97" s="1">
        <v>0</v>
      </c>
      <c r="G97" s="1">
        <v>0</v>
      </c>
      <c r="H97" s="1">
        <v>0</v>
      </c>
      <c r="I97" s="1">
        <v>0</v>
      </c>
      <c r="J97" s="1">
        <v>0</v>
      </c>
      <c r="K97" s="1">
        <v>0</v>
      </c>
      <c r="L97" s="1">
        <v>1</v>
      </c>
      <c r="M97" s="1">
        <v>0.19</v>
      </c>
      <c r="N97" s="1">
        <f>P97</f>
        <v>3.1</v>
      </c>
      <c r="O97" s="1">
        <v>0</v>
      </c>
      <c r="P97" s="1">
        <v>3.1</v>
      </c>
      <c r="Q97" s="1">
        <v>3.1</v>
      </c>
      <c r="R97" s="1">
        <v>3</v>
      </c>
      <c r="S97" s="126">
        <f t="shared" si="43"/>
        <v>3.8000000000000256</v>
      </c>
      <c r="T97" s="35">
        <f t="shared" si="44"/>
        <v>0</v>
      </c>
      <c r="U97" s="1">
        <f t="shared" si="45"/>
        <v>14.478000000000097</v>
      </c>
      <c r="V97" s="1">
        <f t="shared" si="46"/>
        <v>14.478000000000097</v>
      </c>
      <c r="W97" s="1">
        <f t="shared" si="47"/>
        <v>0</v>
      </c>
      <c r="X97" s="1">
        <f t="shared" si="48"/>
        <v>0</v>
      </c>
      <c r="Y97" s="1">
        <f t="shared" si="49"/>
        <v>0</v>
      </c>
      <c r="Z97" s="1">
        <f t="shared" si="50"/>
        <v>0</v>
      </c>
      <c r="AA97" s="1">
        <f t="shared" si="51"/>
        <v>0</v>
      </c>
      <c r="AB97" s="1">
        <f t="shared" si="52"/>
        <v>0</v>
      </c>
      <c r="AC97" s="1">
        <f t="shared" si="53"/>
        <v>3.8000000000000256</v>
      </c>
      <c r="AD97" s="1">
        <f t="shared" si="54"/>
        <v>0.51300000000000345</v>
      </c>
      <c r="AE97" s="1">
        <f t="shared" si="55"/>
        <v>11.780000000000079</v>
      </c>
      <c r="AF97" s="1">
        <f t="shared" si="56"/>
        <v>5.7000000000000384</v>
      </c>
      <c r="AG97" s="1">
        <f t="shared" si="57"/>
        <v>5.8900000000000396</v>
      </c>
      <c r="AH97" s="1">
        <f t="shared" si="58"/>
        <v>11.590000000000078</v>
      </c>
      <c r="AI97" s="4">
        <f t="shared" si="59"/>
        <v>11.400000000000077</v>
      </c>
    </row>
    <row r="98" spans="1:35" x14ac:dyDescent="0.25">
      <c r="A98" s="5" t="s">
        <v>90</v>
      </c>
      <c r="B98" s="7">
        <v>0.82867999999999997</v>
      </c>
      <c r="C98" s="6">
        <v>0</v>
      </c>
      <c r="D98" s="1">
        <v>3.59</v>
      </c>
      <c r="E98" s="1">
        <f t="shared" si="39"/>
        <v>3.59</v>
      </c>
      <c r="F98" s="1">
        <v>0</v>
      </c>
      <c r="G98" s="1">
        <v>0</v>
      </c>
      <c r="H98" s="1">
        <v>0</v>
      </c>
      <c r="I98" s="1">
        <v>0</v>
      </c>
      <c r="J98" s="1">
        <v>0</v>
      </c>
      <c r="K98" s="1">
        <v>0</v>
      </c>
      <c r="L98" s="1">
        <v>1</v>
      </c>
      <c r="M98" s="1">
        <v>0.24</v>
      </c>
      <c r="N98" s="1">
        <f t="shared" ref="N98:N100" si="60">P98</f>
        <v>3.1</v>
      </c>
      <c r="O98" s="1">
        <v>0</v>
      </c>
      <c r="P98" s="1">
        <v>3.1</v>
      </c>
      <c r="Q98" s="1">
        <v>3.1</v>
      </c>
      <c r="R98" s="1">
        <v>3</v>
      </c>
      <c r="S98" s="126">
        <f t="shared" si="43"/>
        <v>11.109999999999953</v>
      </c>
      <c r="T98" s="35">
        <f t="shared" si="44"/>
        <v>0</v>
      </c>
      <c r="U98" s="1">
        <f t="shared" si="45"/>
        <v>40.38484999999983</v>
      </c>
      <c r="V98" s="1">
        <f t="shared" si="46"/>
        <v>40.38484999999983</v>
      </c>
      <c r="W98" s="1">
        <f t="shared" si="47"/>
        <v>0</v>
      </c>
      <c r="X98" s="1">
        <f t="shared" si="48"/>
        <v>0</v>
      </c>
      <c r="Y98" s="1">
        <f t="shared" si="49"/>
        <v>0</v>
      </c>
      <c r="Z98" s="1">
        <f t="shared" si="50"/>
        <v>0</v>
      </c>
      <c r="AA98" s="1">
        <f t="shared" si="51"/>
        <v>0</v>
      </c>
      <c r="AB98" s="1">
        <f t="shared" si="52"/>
        <v>0</v>
      </c>
      <c r="AC98" s="1">
        <f t="shared" si="53"/>
        <v>11.109999999999953</v>
      </c>
      <c r="AD98" s="1">
        <f t="shared" si="54"/>
        <v>2.3886499999999899</v>
      </c>
      <c r="AE98" s="1">
        <f t="shared" si="55"/>
        <v>34.440999999999853</v>
      </c>
      <c r="AF98" s="1">
        <f t="shared" si="56"/>
        <v>0</v>
      </c>
      <c r="AG98" s="1">
        <f t="shared" si="57"/>
        <v>34.440999999999853</v>
      </c>
      <c r="AH98" s="1">
        <f>(Q97+Q98)/2*S98</f>
        <v>34.440999999999853</v>
      </c>
      <c r="AI98" s="4">
        <f t="shared" si="59"/>
        <v>33.329999999999856</v>
      </c>
    </row>
    <row r="99" spans="1:35" x14ac:dyDescent="0.25">
      <c r="A99" s="5" t="s">
        <v>91</v>
      </c>
      <c r="B99" s="7">
        <v>0.84</v>
      </c>
      <c r="C99" s="6">
        <v>0</v>
      </c>
      <c r="D99" s="1">
        <v>3.89</v>
      </c>
      <c r="E99" s="1">
        <f t="shared" si="39"/>
        <v>3.89</v>
      </c>
      <c r="F99" s="1">
        <v>0</v>
      </c>
      <c r="G99" s="1">
        <v>0</v>
      </c>
      <c r="H99" s="1">
        <v>0</v>
      </c>
      <c r="I99" s="1">
        <v>0</v>
      </c>
      <c r="J99" s="1">
        <v>0</v>
      </c>
      <c r="K99" s="1">
        <v>0</v>
      </c>
      <c r="L99" s="1">
        <v>1</v>
      </c>
      <c r="M99" s="1">
        <v>0.24</v>
      </c>
      <c r="N99" s="1">
        <f t="shared" si="60"/>
        <v>3.1</v>
      </c>
      <c r="O99" s="1">
        <v>0</v>
      </c>
      <c r="P99" s="1">
        <v>3.1</v>
      </c>
      <c r="Q99" s="1">
        <v>3.1</v>
      </c>
      <c r="R99" s="1">
        <v>3</v>
      </c>
      <c r="S99" s="126">
        <f t="shared" si="43"/>
        <v>11.319999999999997</v>
      </c>
      <c r="T99" s="35">
        <f t="shared" si="44"/>
        <v>0</v>
      </c>
      <c r="U99" s="1">
        <f t="shared" si="45"/>
        <v>42.33679999999999</v>
      </c>
      <c r="V99" s="1">
        <f t="shared" si="46"/>
        <v>42.33679999999999</v>
      </c>
      <c r="W99" s="1">
        <f t="shared" si="47"/>
        <v>0</v>
      </c>
      <c r="X99" s="1">
        <f t="shared" si="48"/>
        <v>0</v>
      </c>
      <c r="Y99" s="1">
        <f t="shared" si="49"/>
        <v>0</v>
      </c>
      <c r="Z99" s="1">
        <f t="shared" si="50"/>
        <v>0</v>
      </c>
      <c r="AA99" s="1">
        <f t="shared" si="51"/>
        <v>0</v>
      </c>
      <c r="AB99" s="1">
        <f t="shared" si="52"/>
        <v>0</v>
      </c>
      <c r="AC99" s="1">
        <f t="shared" si="53"/>
        <v>11.319999999999997</v>
      </c>
      <c r="AD99" s="1">
        <f t="shared" si="54"/>
        <v>2.7167999999999992</v>
      </c>
      <c r="AE99" s="1">
        <f t="shared" si="55"/>
        <v>35.091999999999992</v>
      </c>
      <c r="AF99" s="1">
        <f t="shared" si="56"/>
        <v>0</v>
      </c>
      <c r="AG99" s="1">
        <f t="shared" si="57"/>
        <v>35.091999999999992</v>
      </c>
      <c r="AH99" s="1">
        <f t="shared" si="58"/>
        <v>35.091999999999992</v>
      </c>
      <c r="AI99" s="4">
        <f t="shared" si="59"/>
        <v>33.959999999999994</v>
      </c>
    </row>
    <row r="100" spans="1:35" x14ac:dyDescent="0.25">
      <c r="A100" s="5" t="s">
        <v>92</v>
      </c>
      <c r="B100" s="7">
        <v>0.85136000000000001</v>
      </c>
      <c r="C100" s="6">
        <v>0</v>
      </c>
      <c r="D100" s="1">
        <v>3.38</v>
      </c>
      <c r="E100" s="1">
        <f t="shared" si="39"/>
        <v>3.38</v>
      </c>
      <c r="F100" s="1">
        <v>0</v>
      </c>
      <c r="G100" s="1">
        <v>0</v>
      </c>
      <c r="H100" s="1">
        <v>0</v>
      </c>
      <c r="I100" s="1">
        <v>0</v>
      </c>
      <c r="J100" s="1">
        <v>0</v>
      </c>
      <c r="K100" s="1">
        <v>0</v>
      </c>
      <c r="L100" s="1">
        <v>1</v>
      </c>
      <c r="M100" s="1">
        <v>0.23</v>
      </c>
      <c r="N100" s="1">
        <f t="shared" si="60"/>
        <v>3.1</v>
      </c>
      <c r="O100" s="1">
        <v>0</v>
      </c>
      <c r="P100" s="1">
        <v>3.1</v>
      </c>
      <c r="Q100" s="1">
        <v>3.1</v>
      </c>
      <c r="R100" s="1">
        <v>3</v>
      </c>
      <c r="S100" s="126">
        <f t="shared" si="43"/>
        <v>11.360000000000037</v>
      </c>
      <c r="T100" s="35">
        <f t="shared" si="44"/>
        <v>0</v>
      </c>
      <c r="U100" s="1">
        <f t="shared" si="45"/>
        <v>41.293600000000133</v>
      </c>
      <c r="V100" s="1">
        <f t="shared" si="46"/>
        <v>41.293600000000133</v>
      </c>
      <c r="W100" s="1">
        <f t="shared" si="47"/>
        <v>0</v>
      </c>
      <c r="X100" s="1">
        <f t="shared" si="48"/>
        <v>0</v>
      </c>
      <c r="Y100" s="1">
        <f t="shared" si="49"/>
        <v>0</v>
      </c>
      <c r="Z100" s="1">
        <f t="shared" si="50"/>
        <v>0</v>
      </c>
      <c r="AA100" s="1">
        <f t="shared" si="51"/>
        <v>0</v>
      </c>
      <c r="AB100" s="1">
        <f t="shared" si="52"/>
        <v>0</v>
      </c>
      <c r="AC100" s="1">
        <f t="shared" si="53"/>
        <v>11.360000000000037</v>
      </c>
      <c r="AD100" s="1">
        <f t="shared" si="54"/>
        <v>2.6696000000000084</v>
      </c>
      <c r="AE100" s="1">
        <f t="shared" si="55"/>
        <v>35.216000000000115</v>
      </c>
      <c r="AF100" s="1">
        <f t="shared" si="56"/>
        <v>0</v>
      </c>
      <c r="AG100" s="1">
        <f t="shared" si="57"/>
        <v>35.216000000000115</v>
      </c>
      <c r="AH100" s="1">
        <f t="shared" si="58"/>
        <v>35.216000000000115</v>
      </c>
      <c r="AI100" s="4">
        <f t="shared" si="59"/>
        <v>34.080000000000112</v>
      </c>
    </row>
    <row r="101" spans="1:35" ht="15.75" thickBot="1" x14ac:dyDescent="0.3">
      <c r="A101" s="5">
        <v>98</v>
      </c>
      <c r="B101" s="7">
        <v>0.86119999999999997</v>
      </c>
      <c r="C101" s="6">
        <v>0</v>
      </c>
      <c r="D101" s="1">
        <v>3.04</v>
      </c>
      <c r="E101" s="1">
        <f t="shared" si="39"/>
        <v>3.04</v>
      </c>
      <c r="F101" s="1">
        <v>0</v>
      </c>
      <c r="G101" s="1">
        <v>0</v>
      </c>
      <c r="H101" s="1">
        <v>0</v>
      </c>
      <c r="I101" s="1">
        <v>0</v>
      </c>
      <c r="J101" s="1">
        <v>0</v>
      </c>
      <c r="K101" s="1">
        <v>0</v>
      </c>
      <c r="L101" s="1">
        <v>1</v>
      </c>
      <c r="M101" s="1">
        <v>0.14000000000000001</v>
      </c>
      <c r="N101" s="1">
        <f>P101</f>
        <v>3.1</v>
      </c>
      <c r="O101" s="1">
        <v>0</v>
      </c>
      <c r="P101" s="1">
        <v>3.1</v>
      </c>
      <c r="Q101" s="1">
        <v>3.1</v>
      </c>
      <c r="R101" s="1">
        <v>3</v>
      </c>
      <c r="S101" s="126">
        <f t="shared" si="43"/>
        <v>9.8399999999999608</v>
      </c>
      <c r="T101" s="35">
        <f t="shared" ref="T101" si="61">(C100+C101)/2*S101</f>
        <v>0</v>
      </c>
      <c r="U101" s="1">
        <f t="shared" si="45"/>
        <v>31.586399999999873</v>
      </c>
      <c r="V101" s="1">
        <f t="shared" si="46"/>
        <v>31.586399999999873</v>
      </c>
      <c r="W101" s="1">
        <f t="shared" si="47"/>
        <v>0</v>
      </c>
      <c r="X101" s="1">
        <f t="shared" si="48"/>
        <v>0</v>
      </c>
      <c r="Y101" s="1">
        <f t="shared" si="49"/>
        <v>0</v>
      </c>
      <c r="Z101" s="1">
        <f t="shared" si="50"/>
        <v>0</v>
      </c>
      <c r="AA101" s="1">
        <f t="shared" si="51"/>
        <v>0</v>
      </c>
      <c r="AB101" s="1">
        <f t="shared" si="52"/>
        <v>0</v>
      </c>
      <c r="AC101" s="1">
        <f t="shared" si="53"/>
        <v>9.8399999999999608</v>
      </c>
      <c r="AD101" s="1">
        <f t="shared" si="54"/>
        <v>1.8203999999999927</v>
      </c>
      <c r="AE101" s="1">
        <f t="shared" si="55"/>
        <v>30.503999999999881</v>
      </c>
      <c r="AF101" s="1">
        <f t="shared" si="56"/>
        <v>0</v>
      </c>
      <c r="AG101" s="1">
        <f t="shared" si="57"/>
        <v>30.503999999999881</v>
      </c>
      <c r="AH101" s="1">
        <f t="shared" si="58"/>
        <v>30.503999999999881</v>
      </c>
      <c r="AI101" s="4">
        <f t="shared" si="59"/>
        <v>29.519999999999882</v>
      </c>
    </row>
    <row r="102" spans="1:35" s="40" customFormat="1" ht="49.5" customHeight="1" thickTop="1" thickBot="1" x14ac:dyDescent="0.3">
      <c r="A102" s="133" t="s">
        <v>35</v>
      </c>
      <c r="B102" s="134"/>
      <c r="C102" s="134"/>
      <c r="D102" s="134"/>
      <c r="E102" s="134"/>
      <c r="F102" s="134"/>
      <c r="G102" s="134"/>
      <c r="H102" s="134"/>
      <c r="I102" s="134"/>
      <c r="J102" s="134"/>
      <c r="K102" s="134"/>
      <c r="L102" s="134"/>
      <c r="M102" s="134"/>
      <c r="N102" s="134"/>
      <c r="O102" s="134"/>
      <c r="P102" s="134"/>
      <c r="Q102" s="134"/>
      <c r="R102" s="134"/>
      <c r="S102" s="39">
        <f t="shared" ref="S102:AI102" si="62">SUM(S5:S101)</f>
        <v>843.23</v>
      </c>
      <c r="T102" s="46">
        <f t="shared" si="62"/>
        <v>2538.642710000001</v>
      </c>
      <c r="U102" s="56">
        <f t="shared" si="62"/>
        <v>174.11814999999993</v>
      </c>
      <c r="V102" s="56">
        <f t="shared" si="62"/>
        <v>174.11814999999993</v>
      </c>
      <c r="W102" s="56">
        <f t="shared" si="62"/>
        <v>177.04945000000004</v>
      </c>
      <c r="X102" s="56">
        <f t="shared" si="62"/>
        <v>412.69385000000011</v>
      </c>
      <c r="Y102" s="56">
        <f t="shared" si="62"/>
        <v>392.10108000000014</v>
      </c>
      <c r="Z102" s="56">
        <f t="shared" si="62"/>
        <v>240.24182499999998</v>
      </c>
      <c r="AA102" s="56">
        <f t="shared" si="62"/>
        <v>201.55545000000001</v>
      </c>
      <c r="AB102" s="56">
        <f t="shared" si="62"/>
        <v>179.82159999999999</v>
      </c>
      <c r="AC102" s="56">
        <f t="shared" si="62"/>
        <v>843.23</v>
      </c>
      <c r="AD102" s="56">
        <f t="shared" si="62"/>
        <v>98.104550000000003</v>
      </c>
      <c r="AE102" s="56">
        <f t="shared" si="62"/>
        <v>2715.2288999999996</v>
      </c>
      <c r="AF102" s="56">
        <f t="shared" si="62"/>
        <v>2494.3158999999996</v>
      </c>
      <c r="AG102" s="56">
        <f t="shared" si="62"/>
        <v>141.14299999999989</v>
      </c>
      <c r="AH102" s="56">
        <f t="shared" si="62"/>
        <v>2635.4588999999996</v>
      </c>
      <c r="AI102" s="49">
        <f t="shared" si="62"/>
        <v>2630.9058999999997</v>
      </c>
    </row>
    <row r="103" spans="1:35" s="40" customFormat="1" ht="49.5" customHeight="1" thickTop="1" x14ac:dyDescent="0.25">
      <c r="A103" s="135" t="s">
        <v>202</v>
      </c>
      <c r="B103" s="136"/>
      <c r="C103" s="136"/>
      <c r="D103" s="136"/>
      <c r="E103" s="136"/>
      <c r="F103" s="136"/>
      <c r="G103" s="136"/>
      <c r="H103" s="136"/>
      <c r="I103" s="127"/>
      <c r="J103" s="127"/>
      <c r="K103" s="127"/>
      <c r="L103" s="127"/>
      <c r="M103" s="127"/>
      <c r="N103" s="127"/>
      <c r="O103" s="127"/>
      <c r="P103" s="127"/>
      <c r="Q103" s="127"/>
      <c r="R103" s="127"/>
      <c r="S103" s="128"/>
      <c r="T103" s="128"/>
      <c r="U103" s="128"/>
      <c r="V103" s="128"/>
      <c r="W103" s="128"/>
      <c r="X103" s="128"/>
      <c r="Y103" s="128"/>
      <c r="Z103" s="128"/>
      <c r="AA103" s="128"/>
      <c r="AB103" s="128"/>
      <c r="AC103" s="128"/>
      <c r="AD103" s="128"/>
      <c r="AE103" s="128"/>
      <c r="AF103" s="128"/>
      <c r="AG103" s="128"/>
      <c r="AH103" s="128"/>
      <c r="AI103" s="128"/>
    </row>
    <row r="105" spans="1:35" ht="18.75" x14ac:dyDescent="0.3">
      <c r="A105" s="58" t="s">
        <v>137</v>
      </c>
      <c r="B105" s="41"/>
      <c r="C105" s="41"/>
      <c r="D105" s="41"/>
      <c r="E105" s="41"/>
      <c r="F105" s="131">
        <f>T102</f>
        <v>2538.642710000001</v>
      </c>
      <c r="G105" s="131"/>
      <c r="H105" s="87" t="s">
        <v>140</v>
      </c>
      <c r="I105" s="41"/>
      <c r="M105" s="41"/>
      <c r="R105" s="42"/>
    </row>
    <row r="106" spans="1:35" ht="18.75" x14ac:dyDescent="0.3">
      <c r="A106" s="58" t="s">
        <v>138</v>
      </c>
      <c r="B106" s="41"/>
      <c r="C106" s="41"/>
      <c r="D106" s="41"/>
      <c r="E106" s="41"/>
      <c r="F106" s="131">
        <f>U102</f>
        <v>174.11814999999993</v>
      </c>
      <c r="G106" s="131"/>
      <c r="H106" s="87" t="s">
        <v>140</v>
      </c>
      <c r="I106" s="41"/>
      <c r="M106" s="41"/>
      <c r="R106" s="42"/>
    </row>
    <row r="107" spans="1:35" ht="18.75" x14ac:dyDescent="0.3">
      <c r="A107" s="58" t="s">
        <v>136</v>
      </c>
      <c r="B107" s="41"/>
      <c r="C107" s="41"/>
      <c r="D107" s="41"/>
      <c r="E107" s="41"/>
      <c r="F107" s="131">
        <f>V102</f>
        <v>174.11814999999993</v>
      </c>
      <c r="G107" s="131"/>
      <c r="H107" s="87" t="s">
        <v>140</v>
      </c>
      <c r="I107" s="41"/>
      <c r="M107" s="41"/>
      <c r="R107" s="42"/>
    </row>
    <row r="108" spans="1:35" ht="18.75" x14ac:dyDescent="0.3">
      <c r="A108" s="58" t="s">
        <v>139</v>
      </c>
      <c r="B108" s="41"/>
      <c r="C108" s="41"/>
      <c r="D108" s="41"/>
      <c r="E108" s="41"/>
      <c r="F108" s="131">
        <f>W102</f>
        <v>177.04945000000004</v>
      </c>
      <c r="G108" s="131"/>
      <c r="H108" s="87" t="s">
        <v>141</v>
      </c>
      <c r="I108" s="41"/>
      <c r="M108" s="41"/>
      <c r="R108" s="42"/>
    </row>
    <row r="109" spans="1:35" ht="18.75" x14ac:dyDescent="0.3">
      <c r="A109" s="58" t="s">
        <v>135</v>
      </c>
      <c r="B109" s="41"/>
      <c r="C109" s="41"/>
      <c r="D109" s="41"/>
      <c r="E109" s="41"/>
      <c r="F109" s="131">
        <f>X102</f>
        <v>412.69385000000011</v>
      </c>
      <c r="G109" s="131"/>
      <c r="H109" s="87" t="s">
        <v>140</v>
      </c>
      <c r="I109" s="41"/>
      <c r="M109" s="41"/>
      <c r="R109" s="42"/>
    </row>
    <row r="110" spans="1:35" ht="18.75" x14ac:dyDescent="0.3">
      <c r="A110" s="58" t="s">
        <v>134</v>
      </c>
      <c r="B110" s="41"/>
      <c r="C110" s="41"/>
      <c r="D110" s="41"/>
      <c r="E110" s="41"/>
      <c r="F110" s="131">
        <f>Y102</f>
        <v>392.10108000000014</v>
      </c>
      <c r="G110" s="131"/>
      <c r="H110" s="87" t="s">
        <v>140</v>
      </c>
      <c r="I110" s="41"/>
      <c r="M110" s="41"/>
      <c r="R110" s="42"/>
    </row>
    <row r="111" spans="1:35" ht="18.75" x14ac:dyDescent="0.3">
      <c r="A111" s="58" t="s">
        <v>166</v>
      </c>
      <c r="B111" s="41"/>
      <c r="C111" s="41"/>
      <c r="D111" s="41"/>
      <c r="E111" s="41"/>
      <c r="F111" s="131">
        <f>Z102</f>
        <v>240.24182499999998</v>
      </c>
      <c r="G111" s="131"/>
      <c r="H111" s="87" t="s">
        <v>140</v>
      </c>
      <c r="I111" s="41"/>
      <c r="M111" s="41"/>
      <c r="R111" s="42"/>
    </row>
    <row r="112" spans="1:35" ht="18.75" x14ac:dyDescent="0.3">
      <c r="A112" s="58" t="s">
        <v>167</v>
      </c>
      <c r="B112" s="41"/>
      <c r="C112" s="41"/>
      <c r="D112" s="41"/>
      <c r="E112" s="41"/>
      <c r="F112" s="131">
        <f>AA102</f>
        <v>201.55545000000001</v>
      </c>
      <c r="G112" s="131"/>
      <c r="H112" s="87" t="s">
        <v>140</v>
      </c>
      <c r="I112" s="41"/>
      <c r="M112" s="41"/>
      <c r="R112" s="42"/>
    </row>
    <row r="113" spans="1:35" ht="18.75" x14ac:dyDescent="0.3">
      <c r="A113" s="58" t="s">
        <v>168</v>
      </c>
      <c r="B113" s="41"/>
      <c r="C113" s="41"/>
      <c r="D113" s="41"/>
      <c r="E113" s="41"/>
      <c r="F113" s="131">
        <f>AB102</f>
        <v>179.82159999999999</v>
      </c>
      <c r="G113" s="131"/>
      <c r="H113" s="87" t="s">
        <v>140</v>
      </c>
      <c r="I113" s="41"/>
      <c r="M113" s="41"/>
      <c r="R113" s="42"/>
    </row>
    <row r="114" spans="1:35" ht="18.75" x14ac:dyDescent="0.3">
      <c r="A114" s="58" t="s">
        <v>144</v>
      </c>
      <c r="B114" s="41"/>
      <c r="C114" s="41"/>
      <c r="D114" s="41"/>
      <c r="E114" s="41"/>
      <c r="F114" s="131">
        <f>AC102</f>
        <v>843.23</v>
      </c>
      <c r="G114" s="131"/>
      <c r="H114" s="87" t="s">
        <v>140</v>
      </c>
      <c r="I114" s="41"/>
      <c r="M114" s="41"/>
      <c r="R114" s="42"/>
    </row>
    <row r="115" spans="1:35" ht="18.75" x14ac:dyDescent="0.3">
      <c r="A115" s="58" t="s">
        <v>124</v>
      </c>
      <c r="B115" s="41"/>
      <c r="C115" s="41"/>
      <c r="D115" s="41"/>
      <c r="E115" s="41"/>
      <c r="F115" s="131">
        <f>AD102</f>
        <v>98.104550000000003</v>
      </c>
      <c r="G115" s="131"/>
      <c r="H115" s="87" t="s">
        <v>141</v>
      </c>
      <c r="I115" s="41"/>
      <c r="M115" s="41"/>
      <c r="R115" s="42"/>
    </row>
    <row r="116" spans="1:35" ht="18.75" x14ac:dyDescent="0.3">
      <c r="A116" s="58" t="s">
        <v>177</v>
      </c>
      <c r="B116" s="41"/>
      <c r="C116" s="41"/>
      <c r="D116" s="41"/>
      <c r="E116" s="41"/>
      <c r="F116" s="131">
        <f>AE102</f>
        <v>2715.2288999999996</v>
      </c>
      <c r="G116" s="131"/>
      <c r="H116" s="87" t="s">
        <v>140</v>
      </c>
      <c r="I116" s="41"/>
      <c r="M116" s="41"/>
      <c r="R116" s="42"/>
      <c r="T116" s="42"/>
      <c r="U116" s="42"/>
      <c r="V116" s="42"/>
      <c r="W116" s="42"/>
      <c r="X116" s="42"/>
      <c r="Y116" s="42"/>
      <c r="Z116" s="42"/>
      <c r="AA116" s="42"/>
      <c r="AB116" s="42"/>
      <c r="AC116" s="42"/>
      <c r="AD116" s="42"/>
    </row>
    <row r="117" spans="1:35" ht="18.75" x14ac:dyDescent="0.3">
      <c r="A117" s="58" t="s">
        <v>179</v>
      </c>
      <c r="F117" s="131">
        <f>AF102</f>
        <v>2494.3158999999996</v>
      </c>
      <c r="G117" s="131"/>
      <c r="H117" s="87" t="s">
        <v>140</v>
      </c>
      <c r="I117" s="41"/>
      <c r="M117" s="41"/>
      <c r="R117" s="42"/>
      <c r="T117" s="42"/>
      <c r="U117" s="42"/>
      <c r="V117" s="42"/>
      <c r="W117" s="42"/>
      <c r="X117" s="42"/>
      <c r="Y117" s="42"/>
      <c r="Z117" s="42"/>
      <c r="AA117" s="42"/>
      <c r="AB117" s="42"/>
      <c r="AC117" s="42"/>
      <c r="AD117" s="42"/>
    </row>
    <row r="118" spans="1:35" ht="18.75" x14ac:dyDescent="0.3">
      <c r="A118" s="58" t="s">
        <v>125</v>
      </c>
      <c r="F118" s="131">
        <f>AG102</f>
        <v>141.14299999999989</v>
      </c>
      <c r="G118" s="131"/>
      <c r="H118" s="87" t="s">
        <v>140</v>
      </c>
      <c r="R118" s="42"/>
    </row>
    <row r="119" spans="1:35" ht="18.75" x14ac:dyDescent="0.3">
      <c r="A119" s="58" t="s">
        <v>178</v>
      </c>
      <c r="F119" s="131">
        <f>AH102</f>
        <v>2635.4588999999996</v>
      </c>
      <c r="G119" s="131"/>
      <c r="H119" s="87" t="s">
        <v>140</v>
      </c>
      <c r="R119" s="42"/>
    </row>
    <row r="120" spans="1:35" ht="18.75" x14ac:dyDescent="0.3">
      <c r="A120" s="58" t="s">
        <v>126</v>
      </c>
      <c r="F120" s="131">
        <f>AI102</f>
        <v>2630.9058999999997</v>
      </c>
      <c r="G120" s="131"/>
      <c r="H120" s="87" t="s">
        <v>140</v>
      </c>
    </row>
    <row r="122" spans="1:35" x14ac:dyDescent="0.25">
      <c r="T122" s="59"/>
      <c r="U122" s="59"/>
      <c r="V122" s="59"/>
      <c r="W122" s="59"/>
      <c r="X122" s="59"/>
      <c r="Y122" s="59"/>
      <c r="Z122" s="59"/>
      <c r="AA122" s="59"/>
      <c r="AB122" s="59"/>
      <c r="AC122" s="59"/>
      <c r="AD122" s="60"/>
      <c r="AE122" s="60"/>
      <c r="AF122" s="60"/>
      <c r="AG122" s="60"/>
      <c r="AH122" s="60"/>
      <c r="AI122" s="60"/>
    </row>
  </sheetData>
  <mergeCells count="20">
    <mergeCell ref="A1:AG1"/>
    <mergeCell ref="A102:R102"/>
    <mergeCell ref="F106:G106"/>
    <mergeCell ref="A103:H103"/>
    <mergeCell ref="AH1:AI1"/>
    <mergeCell ref="F120:G120"/>
    <mergeCell ref="F108:G108"/>
    <mergeCell ref="F107:G107"/>
    <mergeCell ref="F111:G111"/>
    <mergeCell ref="F112:G112"/>
    <mergeCell ref="F113:G113"/>
    <mergeCell ref="F114:G114"/>
    <mergeCell ref="F115:G115"/>
    <mergeCell ref="F116:G116"/>
    <mergeCell ref="F109:G109"/>
    <mergeCell ref="F110:G110"/>
    <mergeCell ref="F105:G105"/>
    <mergeCell ref="F117:G117"/>
    <mergeCell ref="F118:G118"/>
    <mergeCell ref="F119:G119"/>
  </mergeCells>
  <pageMargins left="1" right="1" top="1" bottom="1" header="0.5" footer="0.5"/>
  <pageSetup paperSize="9" scale="38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517BD0-B171-4E84-8D05-29A8DE1C7A75}">
  <sheetPr>
    <tabColor rgb="FFFFC000"/>
  </sheetPr>
  <dimension ref="B1:L108"/>
  <sheetViews>
    <sheetView topLeftCell="B82" workbookViewId="0">
      <selection activeCell="P109" sqref="P109"/>
    </sheetView>
  </sheetViews>
  <sheetFormatPr defaultRowHeight="15" x14ac:dyDescent="0.25"/>
  <cols>
    <col min="2" max="2" width="14.42578125" customWidth="1"/>
    <col min="3" max="3" width="11.140625" customWidth="1"/>
    <col min="4" max="7" width="5.7109375" customWidth="1"/>
    <col min="8" max="8" width="8.140625" customWidth="1"/>
    <col min="9" max="12" width="5.7109375" customWidth="1"/>
  </cols>
  <sheetData>
    <row r="1" spans="2:12" ht="24" customHeight="1" thickBot="1" x14ac:dyDescent="0.3">
      <c r="B1" s="132" t="s">
        <v>34</v>
      </c>
      <c r="C1" s="132"/>
      <c r="D1" s="132"/>
      <c r="E1" s="132"/>
      <c r="F1" s="132"/>
      <c r="G1" s="132"/>
      <c r="H1" s="132"/>
      <c r="I1" s="132"/>
      <c r="J1" s="137" t="s">
        <v>29</v>
      </c>
      <c r="K1" s="137"/>
      <c r="L1" s="137"/>
    </row>
    <row r="2" spans="2:12" ht="46.5" customHeight="1" thickTop="1" x14ac:dyDescent="0.25">
      <c r="B2" s="116" t="s">
        <v>0</v>
      </c>
      <c r="C2" s="117" t="s">
        <v>1</v>
      </c>
      <c r="D2" s="89" t="s">
        <v>159</v>
      </c>
      <c r="E2" s="89" t="s">
        <v>158</v>
      </c>
      <c r="F2" s="89" t="s">
        <v>9</v>
      </c>
      <c r="G2" s="89" t="s">
        <v>160</v>
      </c>
      <c r="H2" s="36" t="s">
        <v>5</v>
      </c>
      <c r="I2" s="89" t="s">
        <v>159</v>
      </c>
      <c r="J2" s="89" t="s">
        <v>158</v>
      </c>
      <c r="K2" s="89" t="s">
        <v>9</v>
      </c>
      <c r="L2" s="120" t="s">
        <v>160</v>
      </c>
    </row>
    <row r="3" spans="2:12" ht="12" customHeight="1" thickBot="1" x14ac:dyDescent="0.3">
      <c r="B3" s="8" t="s">
        <v>4</v>
      </c>
      <c r="C3" s="9" t="s">
        <v>2</v>
      </c>
      <c r="D3" s="95" t="s">
        <v>3</v>
      </c>
      <c r="E3" s="95" t="s">
        <v>7</v>
      </c>
      <c r="F3" s="95" t="s">
        <v>3</v>
      </c>
      <c r="G3" s="95" t="s">
        <v>3</v>
      </c>
      <c r="H3" s="118" t="s">
        <v>3</v>
      </c>
      <c r="I3" s="95" t="s">
        <v>7</v>
      </c>
      <c r="J3" s="95" t="s">
        <v>26</v>
      </c>
      <c r="K3" s="95" t="s">
        <v>7</v>
      </c>
      <c r="L3" s="97" t="s">
        <v>7</v>
      </c>
    </row>
    <row r="4" spans="2:12" ht="15.75" thickTop="1" x14ac:dyDescent="0.25">
      <c r="B4" s="5">
        <v>1</v>
      </c>
      <c r="C4" s="7">
        <v>1.797E-2</v>
      </c>
      <c r="D4" s="1">
        <v>0</v>
      </c>
      <c r="E4" s="1">
        <v>0</v>
      </c>
      <c r="F4" s="1">
        <v>0</v>
      </c>
      <c r="G4" s="1">
        <v>0</v>
      </c>
      <c r="H4" s="121" t="s">
        <v>6</v>
      </c>
      <c r="I4" s="14" t="s">
        <v>6</v>
      </c>
      <c r="J4" s="14" t="s">
        <v>6</v>
      </c>
      <c r="K4" s="14" t="s">
        <v>6</v>
      </c>
      <c r="L4" s="122" t="s">
        <v>6</v>
      </c>
    </row>
    <row r="5" spans="2:12" x14ac:dyDescent="0.25">
      <c r="B5" s="5">
        <v>2</v>
      </c>
      <c r="C5" s="7">
        <v>1.8270000000000002E-2</v>
      </c>
      <c r="D5" s="1">
        <v>0</v>
      </c>
      <c r="E5" s="1">
        <v>0</v>
      </c>
      <c r="F5" s="1">
        <v>0</v>
      </c>
      <c r="G5" s="1">
        <v>0</v>
      </c>
      <c r="H5" s="115">
        <f t="shared" ref="H5:H36" si="0">(C5-C4)*1000</f>
        <v>0.30000000000000165</v>
      </c>
      <c r="I5" s="1">
        <f t="shared" ref="I5:I36" si="1">(D4+D5)/2*H5</f>
        <v>0</v>
      </c>
      <c r="J5" s="1">
        <f t="shared" ref="J5:J36" si="2">(E4+E5)/2*H5</f>
        <v>0</v>
      </c>
      <c r="K5" s="1">
        <f t="shared" ref="K5:K36" si="3">(F4+F5)/2*H5</f>
        <v>0</v>
      </c>
      <c r="L5" s="4">
        <f t="shared" ref="L5:L36" si="4">(G4+G5)/2*H5</f>
        <v>0</v>
      </c>
    </row>
    <row r="6" spans="2:12" x14ac:dyDescent="0.25">
      <c r="B6" s="5">
        <v>3</v>
      </c>
      <c r="C6" s="7">
        <v>2.145E-2</v>
      </c>
      <c r="D6" s="1">
        <v>0</v>
      </c>
      <c r="E6" s="1">
        <v>0</v>
      </c>
      <c r="F6" s="1">
        <v>0</v>
      </c>
      <c r="G6" s="1">
        <v>0</v>
      </c>
      <c r="H6" s="115">
        <f t="shared" si="0"/>
        <v>3.1799999999999988</v>
      </c>
      <c r="I6" s="1">
        <f t="shared" si="1"/>
        <v>0</v>
      </c>
      <c r="J6" s="1">
        <f t="shared" si="2"/>
        <v>0</v>
      </c>
      <c r="K6" s="1">
        <f t="shared" si="3"/>
        <v>0</v>
      </c>
      <c r="L6" s="4">
        <f t="shared" si="4"/>
        <v>0</v>
      </c>
    </row>
    <row r="7" spans="2:12" x14ac:dyDescent="0.25">
      <c r="B7" s="5" t="s">
        <v>51</v>
      </c>
      <c r="C7" s="7">
        <v>2.6440000000000002E-2</v>
      </c>
      <c r="D7" s="1">
        <v>0</v>
      </c>
      <c r="E7" s="1">
        <v>0</v>
      </c>
      <c r="F7" s="1">
        <v>0</v>
      </c>
      <c r="G7" s="1">
        <v>0</v>
      </c>
      <c r="H7" s="115">
        <f t="shared" si="0"/>
        <v>4.9900000000000011</v>
      </c>
      <c r="I7" s="1">
        <f t="shared" si="1"/>
        <v>0</v>
      </c>
      <c r="J7" s="1">
        <f t="shared" si="2"/>
        <v>0</v>
      </c>
      <c r="K7" s="1">
        <f t="shared" si="3"/>
        <v>0</v>
      </c>
      <c r="L7" s="4">
        <f t="shared" si="4"/>
        <v>0</v>
      </c>
    </row>
    <row r="8" spans="2:12" x14ac:dyDescent="0.25">
      <c r="B8" s="5" t="s">
        <v>52</v>
      </c>
      <c r="C8" s="7">
        <v>3.7690000000000001E-2</v>
      </c>
      <c r="D8" s="1">
        <v>0</v>
      </c>
      <c r="E8" s="1">
        <v>0</v>
      </c>
      <c r="F8" s="1">
        <v>0</v>
      </c>
      <c r="G8" s="1">
        <v>0</v>
      </c>
      <c r="H8" s="115">
        <f t="shared" si="0"/>
        <v>11.25</v>
      </c>
      <c r="I8" s="1">
        <f t="shared" si="1"/>
        <v>0</v>
      </c>
      <c r="J8" s="1">
        <f t="shared" si="2"/>
        <v>0</v>
      </c>
      <c r="K8" s="1">
        <f t="shared" si="3"/>
        <v>0</v>
      </c>
      <c r="L8" s="4">
        <f t="shared" si="4"/>
        <v>0</v>
      </c>
    </row>
    <row r="9" spans="2:12" x14ac:dyDescent="0.25">
      <c r="B9" s="5">
        <v>6</v>
      </c>
      <c r="C9" s="7">
        <v>4.1259999999999998E-2</v>
      </c>
      <c r="D9" s="1">
        <v>0</v>
      </c>
      <c r="E9" s="1">
        <v>0</v>
      </c>
      <c r="F9" s="1">
        <v>0</v>
      </c>
      <c r="G9" s="1">
        <v>0</v>
      </c>
      <c r="H9" s="115">
        <f t="shared" si="0"/>
        <v>3.5699999999999967</v>
      </c>
      <c r="I9" s="1">
        <f t="shared" si="1"/>
        <v>0</v>
      </c>
      <c r="J9" s="1">
        <f t="shared" si="2"/>
        <v>0</v>
      </c>
      <c r="K9" s="1">
        <f t="shared" si="3"/>
        <v>0</v>
      </c>
      <c r="L9" s="4">
        <f t="shared" si="4"/>
        <v>0</v>
      </c>
    </row>
    <row r="10" spans="2:12" x14ac:dyDescent="0.25">
      <c r="B10" s="5">
        <v>7</v>
      </c>
      <c r="C10" s="7">
        <v>4.1919999999999999E-2</v>
      </c>
      <c r="D10" s="1">
        <v>0</v>
      </c>
      <c r="E10" s="1">
        <v>0</v>
      </c>
      <c r="F10" s="1">
        <v>0</v>
      </c>
      <c r="G10" s="1">
        <v>0</v>
      </c>
      <c r="H10" s="115">
        <f t="shared" si="0"/>
        <v>0.66000000000000081</v>
      </c>
      <c r="I10" s="1">
        <f t="shared" si="1"/>
        <v>0</v>
      </c>
      <c r="J10" s="1">
        <f t="shared" si="2"/>
        <v>0</v>
      </c>
      <c r="K10" s="1">
        <f t="shared" si="3"/>
        <v>0</v>
      </c>
      <c r="L10" s="4">
        <f t="shared" si="4"/>
        <v>0</v>
      </c>
    </row>
    <row r="11" spans="2:12" x14ac:dyDescent="0.25">
      <c r="B11" s="5">
        <v>8</v>
      </c>
      <c r="C11" s="7">
        <v>4.6089999999999999E-2</v>
      </c>
      <c r="D11" s="1">
        <v>0</v>
      </c>
      <c r="E11" s="1">
        <v>0</v>
      </c>
      <c r="F11" s="1">
        <v>0</v>
      </c>
      <c r="G11" s="1">
        <v>0</v>
      </c>
      <c r="H11" s="115">
        <f t="shared" si="0"/>
        <v>4.17</v>
      </c>
      <c r="I11" s="1">
        <f t="shared" si="1"/>
        <v>0</v>
      </c>
      <c r="J11" s="1">
        <f t="shared" si="2"/>
        <v>0</v>
      </c>
      <c r="K11" s="1">
        <f t="shared" si="3"/>
        <v>0</v>
      </c>
      <c r="L11" s="4">
        <f t="shared" si="4"/>
        <v>0</v>
      </c>
    </row>
    <row r="12" spans="2:12" x14ac:dyDescent="0.25">
      <c r="B12" s="5" t="s">
        <v>53</v>
      </c>
      <c r="C12" s="7">
        <v>4.8930000000000001E-2</v>
      </c>
      <c r="D12" s="1">
        <v>0</v>
      </c>
      <c r="E12" s="1">
        <v>0</v>
      </c>
      <c r="F12" s="1">
        <v>0</v>
      </c>
      <c r="G12" s="1">
        <v>0</v>
      </c>
      <c r="H12" s="115">
        <f t="shared" si="0"/>
        <v>2.8400000000000021</v>
      </c>
      <c r="I12" s="1">
        <f t="shared" si="1"/>
        <v>0</v>
      </c>
      <c r="J12" s="1">
        <f t="shared" si="2"/>
        <v>0</v>
      </c>
      <c r="K12" s="1">
        <f t="shared" si="3"/>
        <v>0</v>
      </c>
      <c r="L12" s="4">
        <f t="shared" si="4"/>
        <v>0</v>
      </c>
    </row>
    <row r="13" spans="2:12" x14ac:dyDescent="0.25">
      <c r="B13" s="5">
        <v>10</v>
      </c>
      <c r="C13" s="7">
        <v>5.3929999999999999E-2</v>
      </c>
      <c r="D13" s="1">
        <v>0</v>
      </c>
      <c r="E13" s="1">
        <v>0</v>
      </c>
      <c r="F13" s="1">
        <v>0</v>
      </c>
      <c r="G13" s="1">
        <v>0</v>
      </c>
      <c r="H13" s="115">
        <f t="shared" si="0"/>
        <v>4.9999999999999973</v>
      </c>
      <c r="I13" s="1">
        <f t="shared" si="1"/>
        <v>0</v>
      </c>
      <c r="J13" s="1">
        <f t="shared" si="2"/>
        <v>0</v>
      </c>
      <c r="K13" s="1">
        <f t="shared" si="3"/>
        <v>0</v>
      </c>
      <c r="L13" s="4">
        <f t="shared" si="4"/>
        <v>0</v>
      </c>
    </row>
    <row r="14" spans="2:12" x14ac:dyDescent="0.25">
      <c r="B14" s="5">
        <v>11</v>
      </c>
      <c r="C14" s="7">
        <v>6.4780000000000004E-2</v>
      </c>
      <c r="D14" s="1">
        <v>3.91</v>
      </c>
      <c r="E14" s="1">
        <v>1.41</v>
      </c>
      <c r="F14" s="1">
        <v>2.1</v>
      </c>
      <c r="G14" s="1">
        <v>1.97</v>
      </c>
      <c r="H14" s="115">
        <f t="shared" si="0"/>
        <v>10.850000000000005</v>
      </c>
      <c r="I14" s="1">
        <f t="shared" si="1"/>
        <v>21.211750000000009</v>
      </c>
      <c r="J14" s="1">
        <f t="shared" si="2"/>
        <v>7.649250000000003</v>
      </c>
      <c r="K14" s="1">
        <f t="shared" si="3"/>
        <v>11.392500000000005</v>
      </c>
      <c r="L14" s="4">
        <f t="shared" si="4"/>
        <v>10.687250000000004</v>
      </c>
    </row>
    <row r="15" spans="2:12" x14ac:dyDescent="0.25">
      <c r="B15" s="5">
        <v>12</v>
      </c>
      <c r="C15" s="7">
        <v>7.17E-2</v>
      </c>
      <c r="D15" s="1">
        <v>4.16</v>
      </c>
      <c r="E15" s="1">
        <v>0.89</v>
      </c>
      <c r="F15" s="1">
        <v>2.2400000000000002</v>
      </c>
      <c r="G15" s="1">
        <v>2.4</v>
      </c>
      <c r="H15" s="115">
        <f t="shared" si="0"/>
        <v>6.9199999999999955</v>
      </c>
      <c r="I15" s="1">
        <f t="shared" si="1"/>
        <v>27.922199999999982</v>
      </c>
      <c r="J15" s="1">
        <f t="shared" si="2"/>
        <v>7.957999999999994</v>
      </c>
      <c r="K15" s="1">
        <f t="shared" si="3"/>
        <v>15.01639999999999</v>
      </c>
      <c r="L15" s="4">
        <f t="shared" si="4"/>
        <v>15.12019999999999</v>
      </c>
    </row>
    <row r="16" spans="2:12" x14ac:dyDescent="0.25">
      <c r="B16" s="5">
        <v>13</v>
      </c>
      <c r="C16" s="7">
        <v>0.08</v>
      </c>
      <c r="D16" s="1">
        <v>4.5</v>
      </c>
      <c r="E16" s="1">
        <v>0.91</v>
      </c>
      <c r="F16" s="1">
        <v>1.78</v>
      </c>
      <c r="G16" s="1">
        <v>2.95</v>
      </c>
      <c r="H16" s="115">
        <f t="shared" si="0"/>
        <v>8.3000000000000025</v>
      </c>
      <c r="I16" s="1">
        <f t="shared" si="1"/>
        <v>35.939000000000014</v>
      </c>
      <c r="J16" s="1">
        <f t="shared" si="2"/>
        <v>7.4700000000000024</v>
      </c>
      <c r="K16" s="1">
        <f t="shared" si="3"/>
        <v>16.683000000000007</v>
      </c>
      <c r="L16" s="4">
        <f t="shared" si="4"/>
        <v>22.202500000000004</v>
      </c>
    </row>
    <row r="17" spans="2:12" x14ac:dyDescent="0.25">
      <c r="B17" s="5">
        <v>14</v>
      </c>
      <c r="C17" s="7">
        <v>8.7349999999999997E-2</v>
      </c>
      <c r="D17" s="1">
        <v>4.07</v>
      </c>
      <c r="E17" s="1">
        <v>0.85</v>
      </c>
      <c r="F17" s="1">
        <v>1.33</v>
      </c>
      <c r="G17" s="1">
        <v>2.95</v>
      </c>
      <c r="H17" s="115">
        <f t="shared" si="0"/>
        <v>7.3499999999999952</v>
      </c>
      <c r="I17" s="1">
        <f t="shared" si="1"/>
        <v>31.494749999999982</v>
      </c>
      <c r="J17" s="1">
        <f t="shared" si="2"/>
        <v>6.4679999999999955</v>
      </c>
      <c r="K17" s="1">
        <f t="shared" si="3"/>
        <v>11.429249999999994</v>
      </c>
      <c r="L17" s="4">
        <f t="shared" si="4"/>
        <v>21.682499999999987</v>
      </c>
    </row>
    <row r="18" spans="2:12" x14ac:dyDescent="0.25">
      <c r="B18" s="5">
        <v>15</v>
      </c>
      <c r="C18" s="7">
        <v>8.9480000000000004E-2</v>
      </c>
      <c r="D18" s="1">
        <v>4</v>
      </c>
      <c r="E18" s="1">
        <v>0.82</v>
      </c>
      <c r="F18" s="1">
        <v>1.28</v>
      </c>
      <c r="G18" s="1">
        <v>2.95</v>
      </c>
      <c r="H18" s="115">
        <f t="shared" si="0"/>
        <v>2.130000000000007</v>
      </c>
      <c r="I18" s="1">
        <f t="shared" si="1"/>
        <v>8.5945500000000283</v>
      </c>
      <c r="J18" s="1">
        <f t="shared" si="2"/>
        <v>1.7785500000000058</v>
      </c>
      <c r="K18" s="1">
        <f t="shared" si="3"/>
        <v>2.7796500000000095</v>
      </c>
      <c r="L18" s="4">
        <f t="shared" si="4"/>
        <v>6.2835000000000214</v>
      </c>
    </row>
    <row r="19" spans="2:12" x14ac:dyDescent="0.25">
      <c r="B19" s="5">
        <v>16</v>
      </c>
      <c r="C19" s="7">
        <v>0.1</v>
      </c>
      <c r="D19" s="1">
        <v>4.29</v>
      </c>
      <c r="E19" s="1">
        <v>1.1599999999999999</v>
      </c>
      <c r="F19" s="1">
        <v>1.64</v>
      </c>
      <c r="G19" s="1">
        <v>2.95</v>
      </c>
      <c r="H19" s="115">
        <f t="shared" si="0"/>
        <v>10.520000000000001</v>
      </c>
      <c r="I19" s="1">
        <f t="shared" si="1"/>
        <v>43.605400000000003</v>
      </c>
      <c r="J19" s="1">
        <f t="shared" si="2"/>
        <v>10.414800000000001</v>
      </c>
      <c r="K19" s="1">
        <f t="shared" si="3"/>
        <v>15.359200000000001</v>
      </c>
      <c r="L19" s="4">
        <f t="shared" si="4"/>
        <v>31.034000000000006</v>
      </c>
    </row>
    <row r="20" spans="2:12" x14ac:dyDescent="0.25">
      <c r="B20" s="5">
        <v>17</v>
      </c>
      <c r="C20" s="7">
        <v>0.11700000000000001</v>
      </c>
      <c r="D20" s="1">
        <v>3.67</v>
      </c>
      <c r="E20" s="1">
        <v>0.76</v>
      </c>
      <c r="F20" s="1">
        <v>1.28</v>
      </c>
      <c r="G20" s="1">
        <v>2.95</v>
      </c>
      <c r="H20" s="115">
        <f t="shared" si="0"/>
        <v>17</v>
      </c>
      <c r="I20" s="1">
        <f t="shared" si="1"/>
        <v>67.66</v>
      </c>
      <c r="J20" s="1">
        <f t="shared" si="2"/>
        <v>16.32</v>
      </c>
      <c r="K20" s="1">
        <f t="shared" si="3"/>
        <v>24.82</v>
      </c>
      <c r="L20" s="4">
        <f t="shared" si="4"/>
        <v>50.150000000000006</v>
      </c>
    </row>
    <row r="21" spans="2:12" x14ac:dyDescent="0.25">
      <c r="B21" s="5" t="s">
        <v>54</v>
      </c>
      <c r="C21" s="7">
        <v>0.13422999999999999</v>
      </c>
      <c r="D21" s="1">
        <v>4.2</v>
      </c>
      <c r="E21" s="1">
        <v>1.1399999999999999</v>
      </c>
      <c r="F21" s="1">
        <v>1.55</v>
      </c>
      <c r="G21" s="1">
        <v>2.95</v>
      </c>
      <c r="H21" s="115">
        <f t="shared" si="0"/>
        <v>17.229999999999983</v>
      </c>
      <c r="I21" s="1">
        <f t="shared" si="1"/>
        <v>67.800049999999928</v>
      </c>
      <c r="J21" s="1">
        <f t="shared" si="2"/>
        <v>16.368499999999983</v>
      </c>
      <c r="K21" s="1">
        <f t="shared" si="3"/>
        <v>24.380449999999975</v>
      </c>
      <c r="L21" s="4">
        <f t="shared" si="4"/>
        <v>50.828499999999948</v>
      </c>
    </row>
    <row r="22" spans="2:12" x14ac:dyDescent="0.25">
      <c r="B22" s="5">
        <v>19</v>
      </c>
      <c r="C22" s="7">
        <v>0.14294999999999999</v>
      </c>
      <c r="D22" s="1">
        <v>4.7699999999999996</v>
      </c>
      <c r="E22" s="1">
        <v>1.91</v>
      </c>
      <c r="F22" s="1">
        <v>2.33</v>
      </c>
      <c r="G22" s="1">
        <v>2.95</v>
      </c>
      <c r="H22" s="115">
        <f t="shared" si="0"/>
        <v>8.720000000000006</v>
      </c>
      <c r="I22" s="1">
        <f t="shared" si="1"/>
        <v>39.109200000000023</v>
      </c>
      <c r="J22" s="1">
        <f t="shared" si="2"/>
        <v>13.298000000000009</v>
      </c>
      <c r="K22" s="1">
        <f t="shared" si="3"/>
        <v>16.916800000000013</v>
      </c>
      <c r="L22" s="4">
        <f t="shared" si="4"/>
        <v>25.724000000000018</v>
      </c>
    </row>
    <row r="23" spans="2:12" x14ac:dyDescent="0.25">
      <c r="B23" s="5" t="s">
        <v>55</v>
      </c>
      <c r="C23" s="7">
        <v>0.15026999999999999</v>
      </c>
      <c r="D23" s="1">
        <v>3.41</v>
      </c>
      <c r="E23" s="1">
        <v>0.89</v>
      </c>
      <c r="F23" s="1">
        <v>2.02</v>
      </c>
      <c r="G23" s="1">
        <v>1.92</v>
      </c>
      <c r="H23" s="115">
        <f t="shared" si="0"/>
        <v>7.3199999999999932</v>
      </c>
      <c r="I23" s="1">
        <f t="shared" si="1"/>
        <v>29.938799999999972</v>
      </c>
      <c r="J23" s="1">
        <f t="shared" si="2"/>
        <v>10.24799999999999</v>
      </c>
      <c r="K23" s="1">
        <f t="shared" si="3"/>
        <v>15.920999999999983</v>
      </c>
      <c r="L23" s="4">
        <f t="shared" si="4"/>
        <v>17.824199999999983</v>
      </c>
    </row>
    <row r="24" spans="2:12" x14ac:dyDescent="0.25">
      <c r="B24" s="5">
        <v>21</v>
      </c>
      <c r="C24" s="7">
        <v>0.15317</v>
      </c>
      <c r="D24" s="1">
        <v>2.25</v>
      </c>
      <c r="E24" s="1">
        <v>0.51</v>
      </c>
      <c r="F24" s="1">
        <v>1.27</v>
      </c>
      <c r="G24" s="1">
        <v>1.45</v>
      </c>
      <c r="H24" s="115">
        <f t="shared" si="0"/>
        <v>2.9000000000000137</v>
      </c>
      <c r="I24" s="1">
        <f t="shared" si="1"/>
        <v>8.207000000000038</v>
      </c>
      <c r="J24" s="1">
        <f t="shared" si="2"/>
        <v>2.0300000000000096</v>
      </c>
      <c r="K24" s="1">
        <f t="shared" si="3"/>
        <v>4.7705000000000224</v>
      </c>
      <c r="L24" s="4">
        <f t="shared" si="4"/>
        <v>4.8865000000000229</v>
      </c>
    </row>
    <row r="25" spans="2:12" x14ac:dyDescent="0.25">
      <c r="B25" s="5" t="s">
        <v>56</v>
      </c>
      <c r="C25" s="7">
        <v>0.1663</v>
      </c>
      <c r="D25" s="1">
        <v>0</v>
      </c>
      <c r="E25" s="1">
        <v>0</v>
      </c>
      <c r="F25" s="1">
        <v>0</v>
      </c>
      <c r="G25" s="1">
        <v>0</v>
      </c>
      <c r="H25" s="115">
        <f t="shared" si="0"/>
        <v>13.130000000000003</v>
      </c>
      <c r="I25" s="1">
        <f t="shared" si="1"/>
        <v>14.771250000000002</v>
      </c>
      <c r="J25" s="1">
        <f t="shared" si="2"/>
        <v>3.3481500000000008</v>
      </c>
      <c r="K25" s="1">
        <f t="shared" si="3"/>
        <v>8.337550000000002</v>
      </c>
      <c r="L25" s="4">
        <f t="shared" si="4"/>
        <v>9.5192500000000013</v>
      </c>
    </row>
    <row r="26" spans="2:12" x14ac:dyDescent="0.25">
      <c r="B26" s="5">
        <v>23</v>
      </c>
      <c r="C26" s="7">
        <v>0.17745</v>
      </c>
      <c r="D26" s="1">
        <v>0</v>
      </c>
      <c r="E26" s="1">
        <v>0</v>
      </c>
      <c r="F26" s="1">
        <v>0</v>
      </c>
      <c r="G26" s="1">
        <v>0</v>
      </c>
      <c r="H26" s="115">
        <f t="shared" si="0"/>
        <v>11.149999999999993</v>
      </c>
      <c r="I26" s="1">
        <f t="shared" si="1"/>
        <v>0</v>
      </c>
      <c r="J26" s="1">
        <f t="shared" si="2"/>
        <v>0</v>
      </c>
      <c r="K26" s="1">
        <f t="shared" si="3"/>
        <v>0</v>
      </c>
      <c r="L26" s="4">
        <f t="shared" si="4"/>
        <v>0</v>
      </c>
    </row>
    <row r="27" spans="2:12" x14ac:dyDescent="0.25">
      <c r="B27" s="5">
        <v>24</v>
      </c>
      <c r="C27" s="7">
        <v>0.18556</v>
      </c>
      <c r="D27" s="1">
        <v>0</v>
      </c>
      <c r="E27" s="1">
        <v>0</v>
      </c>
      <c r="F27" s="1">
        <v>0</v>
      </c>
      <c r="G27" s="1">
        <v>0</v>
      </c>
      <c r="H27" s="115">
        <f t="shared" si="0"/>
        <v>8.1100000000000065</v>
      </c>
      <c r="I27" s="1">
        <f t="shared" si="1"/>
        <v>0</v>
      </c>
      <c r="J27" s="1">
        <f t="shared" si="2"/>
        <v>0</v>
      </c>
      <c r="K27" s="1">
        <f t="shared" si="3"/>
        <v>0</v>
      </c>
      <c r="L27" s="4">
        <f t="shared" si="4"/>
        <v>0</v>
      </c>
    </row>
    <row r="28" spans="2:12" x14ac:dyDescent="0.25">
      <c r="B28" s="5" t="s">
        <v>161</v>
      </c>
      <c r="C28" s="7">
        <v>0.18856000000000001</v>
      </c>
      <c r="D28" s="1">
        <v>0</v>
      </c>
      <c r="E28" s="1">
        <v>0</v>
      </c>
      <c r="F28" s="1">
        <v>0</v>
      </c>
      <c r="G28" s="1">
        <v>0</v>
      </c>
      <c r="H28" s="115">
        <f t="shared" si="0"/>
        <v>3.0000000000000027</v>
      </c>
      <c r="I28" s="1">
        <f t="shared" si="1"/>
        <v>0</v>
      </c>
      <c r="J28" s="1">
        <f t="shared" si="2"/>
        <v>0</v>
      </c>
      <c r="K28" s="1">
        <f t="shared" si="3"/>
        <v>0</v>
      </c>
      <c r="L28" s="4">
        <f t="shared" si="4"/>
        <v>0</v>
      </c>
    </row>
    <row r="29" spans="2:12" x14ac:dyDescent="0.25">
      <c r="B29" s="5">
        <v>26</v>
      </c>
      <c r="C29" s="7">
        <v>0.20244999999999999</v>
      </c>
      <c r="D29" s="1">
        <v>0</v>
      </c>
      <c r="E29" s="1">
        <v>0</v>
      </c>
      <c r="F29" s="1">
        <v>0</v>
      </c>
      <c r="G29" s="1">
        <v>0</v>
      </c>
      <c r="H29" s="115">
        <f t="shared" si="0"/>
        <v>13.889999999999986</v>
      </c>
      <c r="I29" s="1">
        <f t="shared" si="1"/>
        <v>0</v>
      </c>
      <c r="J29" s="1">
        <f t="shared" si="2"/>
        <v>0</v>
      </c>
      <c r="K29" s="1">
        <f t="shared" si="3"/>
        <v>0</v>
      </c>
      <c r="L29" s="4">
        <f t="shared" si="4"/>
        <v>0</v>
      </c>
    </row>
    <row r="30" spans="2:12" x14ac:dyDescent="0.25">
      <c r="B30" s="5" t="s">
        <v>57</v>
      </c>
      <c r="C30" s="7">
        <v>0.21598000000000001</v>
      </c>
      <c r="D30" s="1">
        <v>0</v>
      </c>
      <c r="E30" s="1">
        <v>0</v>
      </c>
      <c r="F30" s="1">
        <v>0</v>
      </c>
      <c r="G30" s="1">
        <v>0</v>
      </c>
      <c r="H30" s="115">
        <f t="shared" si="0"/>
        <v>13.530000000000014</v>
      </c>
      <c r="I30" s="1">
        <f t="shared" si="1"/>
        <v>0</v>
      </c>
      <c r="J30" s="1">
        <f t="shared" si="2"/>
        <v>0</v>
      </c>
      <c r="K30" s="1">
        <f t="shared" si="3"/>
        <v>0</v>
      </c>
      <c r="L30" s="4">
        <f t="shared" si="4"/>
        <v>0</v>
      </c>
    </row>
    <row r="31" spans="2:12" x14ac:dyDescent="0.25">
      <c r="B31" s="5">
        <v>28</v>
      </c>
      <c r="C31" s="7">
        <v>0.23018</v>
      </c>
      <c r="D31" s="1">
        <v>0</v>
      </c>
      <c r="E31" s="1">
        <v>0</v>
      </c>
      <c r="F31" s="1">
        <v>0</v>
      </c>
      <c r="G31" s="1">
        <v>0</v>
      </c>
      <c r="H31" s="115">
        <f t="shared" si="0"/>
        <v>14.19999999999999</v>
      </c>
      <c r="I31" s="1">
        <f t="shared" si="1"/>
        <v>0</v>
      </c>
      <c r="J31" s="1">
        <f t="shared" si="2"/>
        <v>0</v>
      </c>
      <c r="K31" s="1">
        <f t="shared" si="3"/>
        <v>0</v>
      </c>
      <c r="L31" s="4">
        <f t="shared" si="4"/>
        <v>0</v>
      </c>
    </row>
    <row r="32" spans="2:12" x14ac:dyDescent="0.25">
      <c r="B32" s="5" t="s">
        <v>58</v>
      </c>
      <c r="C32" s="7">
        <v>0.24340000000000001</v>
      </c>
      <c r="D32" s="1">
        <v>0</v>
      </c>
      <c r="E32" s="1">
        <v>0</v>
      </c>
      <c r="F32" s="1">
        <v>0</v>
      </c>
      <c r="G32" s="1">
        <v>0</v>
      </c>
      <c r="H32" s="115">
        <f t="shared" si="0"/>
        <v>13.22000000000001</v>
      </c>
      <c r="I32" s="1">
        <f t="shared" si="1"/>
        <v>0</v>
      </c>
      <c r="J32" s="1">
        <f t="shared" si="2"/>
        <v>0</v>
      </c>
      <c r="K32" s="1">
        <f t="shared" si="3"/>
        <v>0</v>
      </c>
      <c r="L32" s="4">
        <f t="shared" si="4"/>
        <v>0</v>
      </c>
    </row>
    <row r="33" spans="2:12" x14ac:dyDescent="0.25">
      <c r="B33" s="5">
        <v>30</v>
      </c>
      <c r="C33" s="7">
        <v>0.24643000000000001</v>
      </c>
      <c r="D33" s="1">
        <v>0</v>
      </c>
      <c r="E33" s="1">
        <v>0</v>
      </c>
      <c r="F33" s="1">
        <v>0</v>
      </c>
      <c r="G33" s="1">
        <v>0</v>
      </c>
      <c r="H33" s="115">
        <f t="shared" si="0"/>
        <v>3.0300000000000047</v>
      </c>
      <c r="I33" s="1">
        <f t="shared" si="1"/>
        <v>0</v>
      </c>
      <c r="J33" s="1">
        <f t="shared" si="2"/>
        <v>0</v>
      </c>
      <c r="K33" s="1">
        <f t="shared" si="3"/>
        <v>0</v>
      </c>
      <c r="L33" s="4">
        <f t="shared" si="4"/>
        <v>0</v>
      </c>
    </row>
    <row r="34" spans="2:12" x14ac:dyDescent="0.25">
      <c r="B34" s="5" t="s">
        <v>59</v>
      </c>
      <c r="C34" s="7">
        <v>0.24865000000000001</v>
      </c>
      <c r="D34" s="1">
        <v>0</v>
      </c>
      <c r="E34" s="1">
        <v>0</v>
      </c>
      <c r="F34" s="1">
        <v>0</v>
      </c>
      <c r="G34" s="1">
        <v>0</v>
      </c>
      <c r="H34" s="115">
        <f t="shared" si="0"/>
        <v>2.2199999999999998</v>
      </c>
      <c r="I34" s="1">
        <f t="shared" si="1"/>
        <v>0</v>
      </c>
      <c r="J34" s="1">
        <f t="shared" si="2"/>
        <v>0</v>
      </c>
      <c r="K34" s="1">
        <f t="shared" si="3"/>
        <v>0</v>
      </c>
      <c r="L34" s="4">
        <f t="shared" si="4"/>
        <v>0</v>
      </c>
    </row>
    <row r="35" spans="2:12" x14ac:dyDescent="0.25">
      <c r="B35" s="5">
        <v>32</v>
      </c>
      <c r="C35" s="7">
        <v>0.25688</v>
      </c>
      <c r="D35" s="1">
        <v>0</v>
      </c>
      <c r="E35" s="1">
        <v>0</v>
      </c>
      <c r="F35" s="1">
        <v>0</v>
      </c>
      <c r="G35" s="1">
        <v>0</v>
      </c>
      <c r="H35" s="115">
        <f t="shared" si="0"/>
        <v>8.229999999999988</v>
      </c>
      <c r="I35" s="1">
        <f t="shared" si="1"/>
        <v>0</v>
      </c>
      <c r="J35" s="1">
        <f t="shared" si="2"/>
        <v>0</v>
      </c>
      <c r="K35" s="1">
        <f t="shared" si="3"/>
        <v>0</v>
      </c>
      <c r="L35" s="4">
        <f t="shared" si="4"/>
        <v>0</v>
      </c>
    </row>
    <row r="36" spans="2:12" x14ac:dyDescent="0.25">
      <c r="B36" s="5" t="s">
        <v>60</v>
      </c>
      <c r="C36" s="7">
        <v>0.26673000000000002</v>
      </c>
      <c r="D36" s="1">
        <v>0</v>
      </c>
      <c r="E36" s="1">
        <v>0</v>
      </c>
      <c r="F36" s="1">
        <v>0</v>
      </c>
      <c r="G36" s="1">
        <v>0</v>
      </c>
      <c r="H36" s="115">
        <f t="shared" si="0"/>
        <v>9.8500000000000263</v>
      </c>
      <c r="I36" s="1">
        <f t="shared" si="1"/>
        <v>0</v>
      </c>
      <c r="J36" s="1">
        <f t="shared" si="2"/>
        <v>0</v>
      </c>
      <c r="K36" s="1">
        <f t="shared" si="3"/>
        <v>0</v>
      </c>
      <c r="L36" s="4">
        <f t="shared" si="4"/>
        <v>0</v>
      </c>
    </row>
    <row r="37" spans="2:12" x14ac:dyDescent="0.25">
      <c r="B37" s="5">
        <v>34</v>
      </c>
      <c r="C37" s="7">
        <v>0.27556999999999998</v>
      </c>
      <c r="D37" s="1">
        <v>0</v>
      </c>
      <c r="E37" s="1">
        <v>0</v>
      </c>
      <c r="F37" s="1">
        <v>0</v>
      </c>
      <c r="G37" s="1">
        <v>0</v>
      </c>
      <c r="H37" s="115">
        <f t="shared" ref="H37:H68" si="5">(C37-C36)*1000</f>
        <v>8.839999999999959</v>
      </c>
      <c r="I37" s="1">
        <f t="shared" ref="I37:I68" si="6">(D36+D37)/2*H37</f>
        <v>0</v>
      </c>
      <c r="J37" s="1">
        <f t="shared" ref="J37:J68" si="7">(E36+E37)/2*H37</f>
        <v>0</v>
      </c>
      <c r="K37" s="1">
        <f t="shared" ref="K37:K68" si="8">(F36+F37)/2*H37</f>
        <v>0</v>
      </c>
      <c r="L37" s="4">
        <f t="shared" ref="L37:L68" si="9">(G36+G37)/2*H37</f>
        <v>0</v>
      </c>
    </row>
    <row r="38" spans="2:12" x14ac:dyDescent="0.25">
      <c r="B38" s="5" t="s">
        <v>61</v>
      </c>
      <c r="C38" s="7">
        <v>0.2848</v>
      </c>
      <c r="D38" s="1">
        <v>0</v>
      </c>
      <c r="E38" s="1">
        <v>0</v>
      </c>
      <c r="F38" s="1">
        <v>0</v>
      </c>
      <c r="G38" s="1">
        <v>0</v>
      </c>
      <c r="H38" s="115">
        <f t="shared" si="5"/>
        <v>9.2300000000000164</v>
      </c>
      <c r="I38" s="1">
        <f t="shared" si="6"/>
        <v>0</v>
      </c>
      <c r="J38" s="1">
        <f t="shared" si="7"/>
        <v>0</v>
      </c>
      <c r="K38" s="1">
        <f t="shared" si="8"/>
        <v>0</v>
      </c>
      <c r="L38" s="4">
        <f t="shared" si="9"/>
        <v>0</v>
      </c>
    </row>
    <row r="39" spans="2:12" x14ac:dyDescent="0.25">
      <c r="B39" s="5" t="s">
        <v>62</v>
      </c>
      <c r="C39" s="7">
        <v>0.29376000000000002</v>
      </c>
      <c r="D39" s="1">
        <v>0</v>
      </c>
      <c r="E39" s="1">
        <v>0</v>
      </c>
      <c r="F39" s="1">
        <v>0</v>
      </c>
      <c r="G39" s="1">
        <v>0</v>
      </c>
      <c r="H39" s="115">
        <f t="shared" si="5"/>
        <v>8.9600000000000239</v>
      </c>
      <c r="I39" s="1">
        <f t="shared" si="6"/>
        <v>0</v>
      </c>
      <c r="J39" s="1">
        <f t="shared" si="7"/>
        <v>0</v>
      </c>
      <c r="K39" s="1">
        <f t="shared" si="8"/>
        <v>0</v>
      </c>
      <c r="L39" s="4">
        <f t="shared" si="9"/>
        <v>0</v>
      </c>
    </row>
    <row r="40" spans="2:12" x14ac:dyDescent="0.25">
      <c r="B40" s="5" t="s">
        <v>63</v>
      </c>
      <c r="C40" s="7">
        <v>0.30303999999999998</v>
      </c>
      <c r="D40" s="1">
        <v>0</v>
      </c>
      <c r="E40" s="1">
        <v>0</v>
      </c>
      <c r="F40" s="1">
        <v>0</v>
      </c>
      <c r="G40" s="1">
        <v>0</v>
      </c>
      <c r="H40" s="115">
        <f t="shared" si="5"/>
        <v>9.279999999999955</v>
      </c>
      <c r="I40" s="1">
        <f t="shared" si="6"/>
        <v>0</v>
      </c>
      <c r="J40" s="1">
        <f t="shared" si="7"/>
        <v>0</v>
      </c>
      <c r="K40" s="1">
        <f t="shared" si="8"/>
        <v>0</v>
      </c>
      <c r="L40" s="4">
        <f t="shared" si="9"/>
        <v>0</v>
      </c>
    </row>
    <row r="41" spans="2:12" x14ac:dyDescent="0.25">
      <c r="B41" s="5">
        <v>38</v>
      </c>
      <c r="C41" s="7">
        <v>0.30753000000000003</v>
      </c>
      <c r="D41" s="1">
        <v>1.68</v>
      </c>
      <c r="E41" s="1">
        <v>0.21</v>
      </c>
      <c r="F41" s="1">
        <v>1.48</v>
      </c>
      <c r="G41" s="1">
        <v>0</v>
      </c>
      <c r="H41" s="115">
        <f t="shared" si="5"/>
        <v>4.49000000000005</v>
      </c>
      <c r="I41" s="1">
        <f t="shared" si="6"/>
        <v>3.771600000000042</v>
      </c>
      <c r="J41" s="1">
        <f t="shared" si="7"/>
        <v>0.47145000000000525</v>
      </c>
      <c r="K41" s="1">
        <f t="shared" si="8"/>
        <v>3.3226000000000369</v>
      </c>
      <c r="L41" s="4">
        <f t="shared" si="9"/>
        <v>0</v>
      </c>
    </row>
    <row r="42" spans="2:12" x14ac:dyDescent="0.25">
      <c r="B42" s="5" t="s">
        <v>64</v>
      </c>
      <c r="C42" s="7">
        <v>0.31352999999999998</v>
      </c>
      <c r="D42" s="1">
        <v>0.49</v>
      </c>
      <c r="E42" s="1">
        <v>0.03</v>
      </c>
      <c r="F42" s="1">
        <v>0.55000000000000004</v>
      </c>
      <c r="G42" s="1">
        <v>0</v>
      </c>
      <c r="H42" s="115">
        <f t="shared" si="5"/>
        <v>5.9999999999999503</v>
      </c>
      <c r="I42" s="1">
        <f t="shared" si="6"/>
        <v>6.5099999999999456</v>
      </c>
      <c r="J42" s="1">
        <f t="shared" si="7"/>
        <v>0.71999999999999398</v>
      </c>
      <c r="K42" s="1">
        <f t="shared" si="8"/>
        <v>6.0899999999999501</v>
      </c>
      <c r="L42" s="4">
        <f t="shared" si="9"/>
        <v>0</v>
      </c>
    </row>
    <row r="43" spans="2:12" x14ac:dyDescent="0.25">
      <c r="B43" s="5">
        <v>40</v>
      </c>
      <c r="C43" s="7">
        <v>0.32408999999999999</v>
      </c>
      <c r="D43" s="1">
        <v>0</v>
      </c>
      <c r="E43" s="1">
        <v>0</v>
      </c>
      <c r="F43" s="1">
        <v>0</v>
      </c>
      <c r="G43" s="1">
        <v>0</v>
      </c>
      <c r="H43" s="115">
        <f t="shared" si="5"/>
        <v>10.560000000000013</v>
      </c>
      <c r="I43" s="1">
        <f t="shared" si="6"/>
        <v>2.5872000000000033</v>
      </c>
      <c r="J43" s="1">
        <f t="shared" si="7"/>
        <v>0.15840000000000018</v>
      </c>
      <c r="K43" s="1">
        <f t="shared" si="8"/>
        <v>2.9040000000000039</v>
      </c>
      <c r="L43" s="4">
        <f t="shared" si="9"/>
        <v>0</v>
      </c>
    </row>
    <row r="44" spans="2:12" x14ac:dyDescent="0.25">
      <c r="B44" s="5" t="s">
        <v>65</v>
      </c>
      <c r="C44" s="7">
        <v>0.33163999999999999</v>
      </c>
      <c r="D44" s="1">
        <v>0</v>
      </c>
      <c r="E44" s="1">
        <v>0</v>
      </c>
      <c r="F44" s="1">
        <v>0</v>
      </c>
      <c r="G44" s="1">
        <v>0</v>
      </c>
      <c r="H44" s="115">
        <f t="shared" si="5"/>
        <v>7.5500000000000007</v>
      </c>
      <c r="I44" s="1">
        <f t="shared" si="6"/>
        <v>0</v>
      </c>
      <c r="J44" s="1">
        <f t="shared" si="7"/>
        <v>0</v>
      </c>
      <c r="K44" s="1">
        <f t="shared" si="8"/>
        <v>0</v>
      </c>
      <c r="L44" s="4">
        <f t="shared" si="9"/>
        <v>0</v>
      </c>
    </row>
    <row r="45" spans="2:12" x14ac:dyDescent="0.25">
      <c r="B45" s="5">
        <v>42</v>
      </c>
      <c r="C45" s="7">
        <v>0.34129999999999999</v>
      </c>
      <c r="D45" s="1">
        <v>0</v>
      </c>
      <c r="E45" s="1">
        <v>0</v>
      </c>
      <c r="F45" s="1">
        <v>0</v>
      </c>
      <c r="G45" s="1">
        <v>0</v>
      </c>
      <c r="H45" s="115">
        <f t="shared" si="5"/>
        <v>9.6600000000000019</v>
      </c>
      <c r="I45" s="1">
        <f t="shared" si="6"/>
        <v>0</v>
      </c>
      <c r="J45" s="1">
        <f t="shared" si="7"/>
        <v>0</v>
      </c>
      <c r="K45" s="1">
        <f t="shared" si="8"/>
        <v>0</v>
      </c>
      <c r="L45" s="4">
        <f t="shared" si="9"/>
        <v>0</v>
      </c>
    </row>
    <row r="46" spans="2:12" x14ac:dyDescent="0.25">
      <c r="B46" s="5" t="s">
        <v>66</v>
      </c>
      <c r="C46" s="7">
        <v>0.34974</v>
      </c>
      <c r="D46" s="1">
        <v>0</v>
      </c>
      <c r="E46" s="1">
        <v>0</v>
      </c>
      <c r="F46" s="1">
        <v>0</v>
      </c>
      <c r="G46" s="1">
        <v>0</v>
      </c>
      <c r="H46" s="115">
        <f t="shared" si="5"/>
        <v>8.4400000000000031</v>
      </c>
      <c r="I46" s="1">
        <f t="shared" si="6"/>
        <v>0</v>
      </c>
      <c r="J46" s="1">
        <f t="shared" si="7"/>
        <v>0</v>
      </c>
      <c r="K46" s="1">
        <f t="shared" si="8"/>
        <v>0</v>
      </c>
      <c r="L46" s="4">
        <f t="shared" si="9"/>
        <v>0</v>
      </c>
    </row>
    <row r="47" spans="2:12" x14ac:dyDescent="0.25">
      <c r="B47" s="5">
        <v>44</v>
      </c>
      <c r="C47" s="7">
        <v>0.35574</v>
      </c>
      <c r="D47" s="1">
        <v>0</v>
      </c>
      <c r="E47" s="1">
        <v>0</v>
      </c>
      <c r="F47" s="1">
        <v>0</v>
      </c>
      <c r="G47" s="1">
        <v>0</v>
      </c>
      <c r="H47" s="115">
        <f t="shared" si="5"/>
        <v>6.0000000000000053</v>
      </c>
      <c r="I47" s="1">
        <f t="shared" si="6"/>
        <v>0</v>
      </c>
      <c r="J47" s="1">
        <f t="shared" si="7"/>
        <v>0</v>
      </c>
      <c r="K47" s="1">
        <f t="shared" si="8"/>
        <v>0</v>
      </c>
      <c r="L47" s="4">
        <f t="shared" si="9"/>
        <v>0</v>
      </c>
    </row>
    <row r="48" spans="2:12" x14ac:dyDescent="0.25">
      <c r="B48" s="5">
        <v>45</v>
      </c>
      <c r="C48" s="7">
        <v>0.375</v>
      </c>
      <c r="D48" s="1">
        <v>0</v>
      </c>
      <c r="E48" s="1">
        <v>0</v>
      </c>
      <c r="F48" s="1">
        <v>0</v>
      </c>
      <c r="G48" s="1">
        <v>0</v>
      </c>
      <c r="H48" s="115">
        <f t="shared" si="5"/>
        <v>19.259999999999998</v>
      </c>
      <c r="I48" s="1">
        <f t="shared" si="6"/>
        <v>0</v>
      </c>
      <c r="J48" s="1">
        <f t="shared" si="7"/>
        <v>0</v>
      </c>
      <c r="K48" s="1">
        <f t="shared" si="8"/>
        <v>0</v>
      </c>
      <c r="L48" s="4">
        <f t="shared" si="9"/>
        <v>0</v>
      </c>
    </row>
    <row r="49" spans="2:12" x14ac:dyDescent="0.25">
      <c r="B49" s="5">
        <v>46</v>
      </c>
      <c r="C49" s="7">
        <v>0.39500000000000002</v>
      </c>
      <c r="D49" s="1">
        <v>0</v>
      </c>
      <c r="E49" s="1">
        <v>0</v>
      </c>
      <c r="F49" s="1">
        <v>0</v>
      </c>
      <c r="G49" s="1">
        <v>0</v>
      </c>
      <c r="H49" s="115">
        <f t="shared" si="5"/>
        <v>20.000000000000018</v>
      </c>
      <c r="I49" s="1">
        <f t="shared" si="6"/>
        <v>0</v>
      </c>
      <c r="J49" s="1">
        <f t="shared" si="7"/>
        <v>0</v>
      </c>
      <c r="K49" s="1">
        <f t="shared" si="8"/>
        <v>0</v>
      </c>
      <c r="L49" s="4">
        <f t="shared" si="9"/>
        <v>0</v>
      </c>
    </row>
    <row r="50" spans="2:12" x14ac:dyDescent="0.25">
      <c r="B50" s="5">
        <v>47</v>
      </c>
      <c r="C50" s="7">
        <v>0.40677000000000002</v>
      </c>
      <c r="D50" s="1">
        <v>0</v>
      </c>
      <c r="E50" s="1">
        <v>0</v>
      </c>
      <c r="F50" s="1">
        <v>0</v>
      </c>
      <c r="G50" s="1">
        <v>0</v>
      </c>
      <c r="H50" s="115">
        <f t="shared" si="5"/>
        <v>11.770000000000003</v>
      </c>
      <c r="I50" s="1">
        <f t="shared" si="6"/>
        <v>0</v>
      </c>
      <c r="J50" s="1">
        <f t="shared" si="7"/>
        <v>0</v>
      </c>
      <c r="K50" s="1">
        <f t="shared" si="8"/>
        <v>0</v>
      </c>
      <c r="L50" s="4">
        <f t="shared" si="9"/>
        <v>0</v>
      </c>
    </row>
    <row r="51" spans="2:12" x14ac:dyDescent="0.25">
      <c r="B51" s="5" t="s">
        <v>67</v>
      </c>
      <c r="C51" s="7">
        <v>0.40937000000000001</v>
      </c>
      <c r="D51" s="1">
        <v>0</v>
      </c>
      <c r="E51" s="1">
        <v>0</v>
      </c>
      <c r="F51" s="1">
        <v>0</v>
      </c>
      <c r="G51" s="1">
        <v>0</v>
      </c>
      <c r="H51" s="115">
        <f t="shared" si="5"/>
        <v>2.5999999999999912</v>
      </c>
      <c r="I51" s="1">
        <f t="shared" si="6"/>
        <v>0</v>
      </c>
      <c r="J51" s="1">
        <f t="shared" si="7"/>
        <v>0</v>
      </c>
      <c r="K51" s="1">
        <f t="shared" si="8"/>
        <v>0</v>
      </c>
      <c r="L51" s="4">
        <f t="shared" si="9"/>
        <v>0</v>
      </c>
    </row>
    <row r="52" spans="2:12" x14ac:dyDescent="0.25">
      <c r="B52" s="5" t="s">
        <v>68</v>
      </c>
      <c r="C52" s="7">
        <v>0.42359999999999998</v>
      </c>
      <c r="D52" s="1">
        <v>0</v>
      </c>
      <c r="E52" s="1">
        <v>0</v>
      </c>
      <c r="F52" s="1">
        <v>0</v>
      </c>
      <c r="G52" s="1">
        <v>0</v>
      </c>
      <c r="H52" s="115">
        <f t="shared" si="5"/>
        <v>14.229999999999965</v>
      </c>
      <c r="I52" s="1">
        <f t="shared" si="6"/>
        <v>0</v>
      </c>
      <c r="J52" s="1">
        <f t="shared" si="7"/>
        <v>0</v>
      </c>
      <c r="K52" s="1">
        <f t="shared" si="8"/>
        <v>0</v>
      </c>
      <c r="L52" s="4">
        <f t="shared" si="9"/>
        <v>0</v>
      </c>
    </row>
    <row r="53" spans="2:12" x14ac:dyDescent="0.25">
      <c r="B53" s="5" t="s">
        <v>69</v>
      </c>
      <c r="C53" s="7">
        <v>0.43783</v>
      </c>
      <c r="D53" s="1">
        <v>0</v>
      </c>
      <c r="E53" s="1">
        <v>0</v>
      </c>
      <c r="F53" s="1">
        <v>0</v>
      </c>
      <c r="G53" s="1">
        <v>0</v>
      </c>
      <c r="H53" s="115">
        <f t="shared" si="5"/>
        <v>14.23000000000002</v>
      </c>
      <c r="I53" s="1">
        <f t="shared" si="6"/>
        <v>0</v>
      </c>
      <c r="J53" s="1">
        <f t="shared" si="7"/>
        <v>0</v>
      </c>
      <c r="K53" s="1">
        <f t="shared" si="8"/>
        <v>0</v>
      </c>
      <c r="L53" s="4">
        <f t="shared" si="9"/>
        <v>0</v>
      </c>
    </row>
    <row r="54" spans="2:12" x14ac:dyDescent="0.25">
      <c r="B54" s="5">
        <v>51</v>
      </c>
      <c r="C54" s="7">
        <v>0.44591999999999998</v>
      </c>
      <c r="D54" s="1">
        <v>0</v>
      </c>
      <c r="E54" s="1">
        <v>0</v>
      </c>
      <c r="F54" s="1">
        <v>0</v>
      </c>
      <c r="G54" s="1">
        <v>0</v>
      </c>
      <c r="H54" s="115">
        <f t="shared" si="5"/>
        <v>8.0899999999999856</v>
      </c>
      <c r="I54" s="1">
        <f t="shared" si="6"/>
        <v>0</v>
      </c>
      <c r="J54" s="1">
        <f t="shared" si="7"/>
        <v>0</v>
      </c>
      <c r="K54" s="1">
        <f t="shared" si="8"/>
        <v>0</v>
      </c>
      <c r="L54" s="4">
        <f t="shared" si="9"/>
        <v>0</v>
      </c>
    </row>
    <row r="55" spans="2:12" x14ac:dyDescent="0.25">
      <c r="B55" s="5" t="s">
        <v>70</v>
      </c>
      <c r="C55" s="7">
        <v>0.45254</v>
      </c>
      <c r="D55" s="1">
        <v>0</v>
      </c>
      <c r="E55" s="1">
        <v>0</v>
      </c>
      <c r="F55" s="1">
        <v>0</v>
      </c>
      <c r="G55" s="1">
        <v>0</v>
      </c>
      <c r="H55" s="115">
        <f t="shared" si="5"/>
        <v>6.6200000000000152</v>
      </c>
      <c r="I55" s="1">
        <f t="shared" si="6"/>
        <v>0</v>
      </c>
      <c r="J55" s="1">
        <f t="shared" si="7"/>
        <v>0</v>
      </c>
      <c r="K55" s="1">
        <f t="shared" si="8"/>
        <v>0</v>
      </c>
      <c r="L55" s="4">
        <f t="shared" si="9"/>
        <v>0</v>
      </c>
    </row>
    <row r="56" spans="2:12" x14ac:dyDescent="0.25">
      <c r="B56" s="5" t="s">
        <v>71</v>
      </c>
      <c r="C56" s="7">
        <v>0.46028000000000002</v>
      </c>
      <c r="D56" s="1">
        <v>0</v>
      </c>
      <c r="E56" s="1">
        <v>0</v>
      </c>
      <c r="F56" s="1">
        <v>0</v>
      </c>
      <c r="G56" s="1">
        <v>0</v>
      </c>
      <c r="H56" s="115">
        <f t="shared" si="5"/>
        <v>7.7400000000000251</v>
      </c>
      <c r="I56" s="1">
        <f t="shared" si="6"/>
        <v>0</v>
      </c>
      <c r="J56" s="1">
        <f t="shared" si="7"/>
        <v>0</v>
      </c>
      <c r="K56" s="1">
        <f t="shared" si="8"/>
        <v>0</v>
      </c>
      <c r="L56" s="4">
        <f t="shared" si="9"/>
        <v>0</v>
      </c>
    </row>
    <row r="57" spans="2:12" x14ac:dyDescent="0.25">
      <c r="B57" s="5" t="s">
        <v>72</v>
      </c>
      <c r="C57" s="7">
        <v>0.47042</v>
      </c>
      <c r="D57" s="1">
        <v>0</v>
      </c>
      <c r="E57" s="1">
        <v>0</v>
      </c>
      <c r="F57" s="1">
        <v>0</v>
      </c>
      <c r="G57" s="1">
        <v>0</v>
      </c>
      <c r="H57" s="115">
        <f t="shared" si="5"/>
        <v>10.139999999999983</v>
      </c>
      <c r="I57" s="1">
        <f t="shared" si="6"/>
        <v>0</v>
      </c>
      <c r="J57" s="1">
        <f t="shared" si="7"/>
        <v>0</v>
      </c>
      <c r="K57" s="1">
        <f t="shared" si="8"/>
        <v>0</v>
      </c>
      <c r="L57" s="4">
        <f t="shared" si="9"/>
        <v>0</v>
      </c>
    </row>
    <row r="58" spans="2:12" x14ac:dyDescent="0.25">
      <c r="B58" s="5" t="s">
        <v>73</v>
      </c>
      <c r="C58" s="7">
        <v>0.48055999999999999</v>
      </c>
      <c r="D58" s="1">
        <v>0</v>
      </c>
      <c r="E58" s="1">
        <v>0</v>
      </c>
      <c r="F58" s="1">
        <v>0</v>
      </c>
      <c r="G58" s="1">
        <v>0</v>
      </c>
      <c r="H58" s="115">
        <f t="shared" si="5"/>
        <v>10.139999999999983</v>
      </c>
      <c r="I58" s="1">
        <f t="shared" si="6"/>
        <v>0</v>
      </c>
      <c r="J58" s="1">
        <f t="shared" si="7"/>
        <v>0</v>
      </c>
      <c r="K58" s="1">
        <f t="shared" si="8"/>
        <v>0</v>
      </c>
      <c r="L58" s="4">
        <f t="shared" si="9"/>
        <v>0</v>
      </c>
    </row>
    <row r="59" spans="2:12" x14ac:dyDescent="0.25">
      <c r="B59" s="5">
        <v>56</v>
      </c>
      <c r="C59" s="7">
        <v>0.48231000000000002</v>
      </c>
      <c r="D59" s="1">
        <v>0</v>
      </c>
      <c r="E59" s="1">
        <v>0</v>
      </c>
      <c r="F59" s="1">
        <v>0</v>
      </c>
      <c r="G59" s="1">
        <v>0</v>
      </c>
      <c r="H59" s="115">
        <f t="shared" si="5"/>
        <v>1.7500000000000293</v>
      </c>
      <c r="I59" s="1">
        <f t="shared" si="6"/>
        <v>0</v>
      </c>
      <c r="J59" s="1">
        <f t="shared" si="7"/>
        <v>0</v>
      </c>
      <c r="K59" s="1">
        <f t="shared" si="8"/>
        <v>0</v>
      </c>
      <c r="L59" s="4">
        <f t="shared" si="9"/>
        <v>0</v>
      </c>
    </row>
    <row r="60" spans="2:12" x14ac:dyDescent="0.25">
      <c r="B60" s="5">
        <v>57</v>
      </c>
      <c r="C60" s="7">
        <v>0.49127999999999999</v>
      </c>
      <c r="D60" s="1">
        <v>0</v>
      </c>
      <c r="E60" s="1">
        <v>0</v>
      </c>
      <c r="F60" s="1">
        <v>0</v>
      </c>
      <c r="G60" s="1">
        <v>0</v>
      </c>
      <c r="H60" s="115">
        <f t="shared" si="5"/>
        <v>8.9699999999999775</v>
      </c>
      <c r="I60" s="1">
        <f t="shared" si="6"/>
        <v>0</v>
      </c>
      <c r="J60" s="1">
        <f t="shared" si="7"/>
        <v>0</v>
      </c>
      <c r="K60" s="1">
        <f t="shared" si="8"/>
        <v>0</v>
      </c>
      <c r="L60" s="4">
        <f t="shared" si="9"/>
        <v>0</v>
      </c>
    </row>
    <row r="61" spans="2:12" x14ac:dyDescent="0.25">
      <c r="B61" s="5">
        <v>58</v>
      </c>
      <c r="C61" s="7">
        <v>0.498</v>
      </c>
      <c r="D61" s="1">
        <v>0</v>
      </c>
      <c r="E61" s="1">
        <v>0</v>
      </c>
      <c r="F61" s="1">
        <v>0</v>
      </c>
      <c r="G61" s="1">
        <v>0</v>
      </c>
      <c r="H61" s="115">
        <f t="shared" si="5"/>
        <v>6.7200000000000042</v>
      </c>
      <c r="I61" s="1">
        <f t="shared" si="6"/>
        <v>0</v>
      </c>
      <c r="J61" s="1">
        <f t="shared" si="7"/>
        <v>0</v>
      </c>
      <c r="K61" s="1">
        <f t="shared" si="8"/>
        <v>0</v>
      </c>
      <c r="L61" s="4">
        <f t="shared" si="9"/>
        <v>0</v>
      </c>
    </row>
    <row r="62" spans="2:12" x14ac:dyDescent="0.25">
      <c r="B62" s="5" t="s">
        <v>74</v>
      </c>
      <c r="C62" s="7">
        <v>0.50002000000000002</v>
      </c>
      <c r="D62" s="1">
        <v>0</v>
      </c>
      <c r="E62" s="1">
        <v>0</v>
      </c>
      <c r="F62" s="1">
        <v>0</v>
      </c>
      <c r="G62" s="1">
        <v>0</v>
      </c>
      <c r="H62" s="115">
        <f t="shared" si="5"/>
        <v>2.0200000000000218</v>
      </c>
      <c r="I62" s="1">
        <f t="shared" si="6"/>
        <v>0</v>
      </c>
      <c r="J62" s="1">
        <f t="shared" si="7"/>
        <v>0</v>
      </c>
      <c r="K62" s="1">
        <f t="shared" si="8"/>
        <v>0</v>
      </c>
      <c r="L62" s="4">
        <f t="shared" si="9"/>
        <v>0</v>
      </c>
    </row>
    <row r="63" spans="2:12" x14ac:dyDescent="0.25">
      <c r="B63" s="5">
        <v>60</v>
      </c>
      <c r="C63" s="7">
        <v>0.51114999999999999</v>
      </c>
      <c r="D63" s="1">
        <v>0</v>
      </c>
      <c r="E63" s="1">
        <v>0</v>
      </c>
      <c r="F63" s="1">
        <v>0</v>
      </c>
      <c r="G63" s="1">
        <v>0</v>
      </c>
      <c r="H63" s="115">
        <f t="shared" si="5"/>
        <v>11.129999999999974</v>
      </c>
      <c r="I63" s="1">
        <f t="shared" si="6"/>
        <v>0</v>
      </c>
      <c r="J63" s="1">
        <f t="shared" si="7"/>
        <v>0</v>
      </c>
      <c r="K63" s="1">
        <f t="shared" si="8"/>
        <v>0</v>
      </c>
      <c r="L63" s="4">
        <f t="shared" si="9"/>
        <v>0</v>
      </c>
    </row>
    <row r="64" spans="2:12" x14ac:dyDescent="0.25">
      <c r="B64" s="5" t="s">
        <v>75</v>
      </c>
      <c r="C64" s="7">
        <v>0.52337999999999996</v>
      </c>
      <c r="D64" s="1">
        <v>0</v>
      </c>
      <c r="E64" s="1">
        <v>0</v>
      </c>
      <c r="F64" s="1">
        <v>0</v>
      </c>
      <c r="G64" s="1">
        <v>0</v>
      </c>
      <c r="H64" s="115">
        <f t="shared" si="5"/>
        <v>12.229999999999963</v>
      </c>
      <c r="I64" s="1">
        <f t="shared" si="6"/>
        <v>0</v>
      </c>
      <c r="J64" s="1">
        <f t="shared" si="7"/>
        <v>0</v>
      </c>
      <c r="K64" s="1">
        <f t="shared" si="8"/>
        <v>0</v>
      </c>
      <c r="L64" s="4">
        <f t="shared" si="9"/>
        <v>0</v>
      </c>
    </row>
    <row r="65" spans="2:12" x14ac:dyDescent="0.25">
      <c r="B65" s="5">
        <v>62</v>
      </c>
      <c r="C65" s="7">
        <v>0.53603000000000001</v>
      </c>
      <c r="D65" s="1">
        <v>0</v>
      </c>
      <c r="E65" s="1">
        <v>0</v>
      </c>
      <c r="F65" s="1">
        <v>0</v>
      </c>
      <c r="G65" s="1">
        <v>0</v>
      </c>
      <c r="H65" s="115">
        <f t="shared" si="5"/>
        <v>12.65000000000005</v>
      </c>
      <c r="I65" s="1">
        <f t="shared" si="6"/>
        <v>0</v>
      </c>
      <c r="J65" s="1">
        <f t="shared" si="7"/>
        <v>0</v>
      </c>
      <c r="K65" s="1">
        <f t="shared" si="8"/>
        <v>0</v>
      </c>
      <c r="L65" s="4">
        <f t="shared" si="9"/>
        <v>0</v>
      </c>
    </row>
    <row r="66" spans="2:12" x14ac:dyDescent="0.25">
      <c r="B66" s="5" t="s">
        <v>76</v>
      </c>
      <c r="C66" s="7">
        <v>0.54674</v>
      </c>
      <c r="D66" s="1">
        <v>0</v>
      </c>
      <c r="E66" s="1">
        <v>0</v>
      </c>
      <c r="F66" s="1">
        <v>0</v>
      </c>
      <c r="G66" s="1">
        <v>0</v>
      </c>
      <c r="H66" s="115">
        <f t="shared" si="5"/>
        <v>10.709999999999997</v>
      </c>
      <c r="I66" s="1">
        <f t="shared" si="6"/>
        <v>0</v>
      </c>
      <c r="J66" s="1">
        <f t="shared" si="7"/>
        <v>0</v>
      </c>
      <c r="K66" s="1">
        <f t="shared" si="8"/>
        <v>0</v>
      </c>
      <c r="L66" s="4">
        <f t="shared" si="9"/>
        <v>0</v>
      </c>
    </row>
    <row r="67" spans="2:12" x14ac:dyDescent="0.25">
      <c r="B67" s="5">
        <v>64</v>
      </c>
      <c r="C67" s="7">
        <v>0.54874000000000001</v>
      </c>
      <c r="D67" s="1">
        <v>0</v>
      </c>
      <c r="E67" s="1">
        <v>0</v>
      </c>
      <c r="F67" s="1">
        <v>0</v>
      </c>
      <c r="G67" s="1">
        <v>0</v>
      </c>
      <c r="H67" s="115">
        <f t="shared" si="5"/>
        <v>2.0000000000000018</v>
      </c>
      <c r="I67" s="1">
        <f t="shared" si="6"/>
        <v>0</v>
      </c>
      <c r="J67" s="1">
        <f t="shared" si="7"/>
        <v>0</v>
      </c>
      <c r="K67" s="1">
        <f t="shared" si="8"/>
        <v>0</v>
      </c>
      <c r="L67" s="4">
        <f t="shared" si="9"/>
        <v>0</v>
      </c>
    </row>
    <row r="68" spans="2:12" x14ac:dyDescent="0.25">
      <c r="B68" s="5" t="s">
        <v>77</v>
      </c>
      <c r="C68" s="7">
        <v>0.55298000000000003</v>
      </c>
      <c r="D68" s="1">
        <v>0</v>
      </c>
      <c r="E68" s="1">
        <v>0</v>
      </c>
      <c r="F68" s="1">
        <v>0</v>
      </c>
      <c r="G68" s="1">
        <v>0</v>
      </c>
      <c r="H68" s="115">
        <f t="shared" si="5"/>
        <v>4.2400000000000215</v>
      </c>
      <c r="I68" s="1">
        <f t="shared" si="6"/>
        <v>0</v>
      </c>
      <c r="J68" s="1">
        <f t="shared" si="7"/>
        <v>0</v>
      </c>
      <c r="K68" s="1">
        <f t="shared" si="8"/>
        <v>0</v>
      </c>
      <c r="L68" s="4">
        <f t="shared" si="9"/>
        <v>0</v>
      </c>
    </row>
    <row r="69" spans="2:12" x14ac:dyDescent="0.25">
      <c r="B69" s="5">
        <v>66</v>
      </c>
      <c r="C69" s="7">
        <v>0.56135000000000002</v>
      </c>
      <c r="D69" s="1">
        <v>0</v>
      </c>
      <c r="E69" s="1">
        <v>0</v>
      </c>
      <c r="F69" s="1">
        <v>0</v>
      </c>
      <c r="G69" s="1">
        <v>0</v>
      </c>
      <c r="H69" s="115">
        <f t="shared" ref="H69:H101" si="10">(C69-C68)*1000</f>
        <v>8.3699999999999886</v>
      </c>
      <c r="I69" s="1">
        <f t="shared" ref="I69:I100" si="11">(D68+D69)/2*H69</f>
        <v>0</v>
      </c>
      <c r="J69" s="1">
        <f t="shared" ref="J69:J101" si="12">(E68+E69)/2*H69</f>
        <v>0</v>
      </c>
      <c r="K69" s="1">
        <f t="shared" ref="K69:K101" si="13">(F68+F69)/2*H69</f>
        <v>0</v>
      </c>
      <c r="L69" s="4">
        <f t="shared" ref="L69:L101" si="14">(G68+G69)/2*H69</f>
        <v>0</v>
      </c>
    </row>
    <row r="70" spans="2:12" x14ac:dyDescent="0.25">
      <c r="B70" s="5" t="s">
        <v>78</v>
      </c>
      <c r="C70" s="7">
        <v>0.56996000000000002</v>
      </c>
      <c r="D70" s="1">
        <v>0</v>
      </c>
      <c r="E70" s="1">
        <v>0</v>
      </c>
      <c r="F70" s="1">
        <v>0</v>
      </c>
      <c r="G70" s="1">
        <v>0</v>
      </c>
      <c r="H70" s="115">
        <f t="shared" si="10"/>
        <v>8.6100000000000065</v>
      </c>
      <c r="I70" s="1">
        <f t="shared" si="11"/>
        <v>0</v>
      </c>
      <c r="J70" s="1">
        <f t="shared" si="12"/>
        <v>0</v>
      </c>
      <c r="K70" s="1">
        <f t="shared" si="13"/>
        <v>0</v>
      </c>
      <c r="L70" s="4">
        <f t="shared" si="14"/>
        <v>0</v>
      </c>
    </row>
    <row r="71" spans="2:12" x14ac:dyDescent="0.25">
      <c r="B71" s="5">
        <v>68</v>
      </c>
      <c r="C71" s="7">
        <v>0.57833000000000001</v>
      </c>
      <c r="D71" s="1">
        <v>0</v>
      </c>
      <c r="E71" s="1">
        <v>0</v>
      </c>
      <c r="F71" s="1">
        <v>0</v>
      </c>
      <c r="G71" s="1">
        <v>0</v>
      </c>
      <c r="H71" s="115">
        <f t="shared" si="10"/>
        <v>8.3699999999999886</v>
      </c>
      <c r="I71" s="1">
        <f t="shared" si="11"/>
        <v>0</v>
      </c>
      <c r="J71" s="1">
        <f t="shared" si="12"/>
        <v>0</v>
      </c>
      <c r="K71" s="1">
        <f t="shared" si="13"/>
        <v>0</v>
      </c>
      <c r="L71" s="4">
        <f t="shared" si="14"/>
        <v>0</v>
      </c>
    </row>
    <row r="72" spans="2:12" x14ac:dyDescent="0.25">
      <c r="B72" s="5" t="s">
        <v>79</v>
      </c>
      <c r="C72" s="7">
        <v>0.58692999999999995</v>
      </c>
      <c r="D72" s="1">
        <v>0</v>
      </c>
      <c r="E72" s="1">
        <v>0</v>
      </c>
      <c r="F72" s="1">
        <v>0</v>
      </c>
      <c r="G72" s="1">
        <v>0</v>
      </c>
      <c r="H72" s="115">
        <f t="shared" si="10"/>
        <v>8.599999999999941</v>
      </c>
      <c r="I72" s="1">
        <f t="shared" si="11"/>
        <v>0</v>
      </c>
      <c r="J72" s="1">
        <f t="shared" si="12"/>
        <v>0</v>
      </c>
      <c r="K72" s="1">
        <f t="shared" si="13"/>
        <v>0</v>
      </c>
      <c r="L72" s="4">
        <f t="shared" si="14"/>
        <v>0</v>
      </c>
    </row>
    <row r="73" spans="2:12" x14ac:dyDescent="0.25">
      <c r="B73" s="5">
        <v>70</v>
      </c>
      <c r="C73" s="7">
        <v>0.59745000000000004</v>
      </c>
      <c r="D73" s="1">
        <v>0</v>
      </c>
      <c r="E73" s="1">
        <v>0</v>
      </c>
      <c r="F73" s="1">
        <v>0</v>
      </c>
      <c r="G73" s="1">
        <v>0</v>
      </c>
      <c r="H73" s="115">
        <f t="shared" si="10"/>
        <v>10.520000000000085</v>
      </c>
      <c r="I73" s="1">
        <f t="shared" si="11"/>
        <v>0</v>
      </c>
      <c r="J73" s="1">
        <f t="shared" si="12"/>
        <v>0</v>
      </c>
      <c r="K73" s="1">
        <f t="shared" si="13"/>
        <v>0</v>
      </c>
      <c r="L73" s="4">
        <f t="shared" si="14"/>
        <v>0</v>
      </c>
    </row>
    <row r="74" spans="2:12" x14ac:dyDescent="0.25">
      <c r="B74" s="5" t="s">
        <v>80</v>
      </c>
      <c r="C74" s="7">
        <v>0.59994999999999998</v>
      </c>
      <c r="D74" s="1">
        <v>0</v>
      </c>
      <c r="E74" s="1">
        <v>0</v>
      </c>
      <c r="F74" s="1">
        <v>0</v>
      </c>
      <c r="G74" s="1">
        <v>0</v>
      </c>
      <c r="H74" s="115">
        <f t="shared" si="10"/>
        <v>2.4999999999999467</v>
      </c>
      <c r="I74" s="1">
        <f t="shared" si="11"/>
        <v>0</v>
      </c>
      <c r="J74" s="1">
        <f t="shared" si="12"/>
        <v>0</v>
      </c>
      <c r="K74" s="1">
        <f t="shared" si="13"/>
        <v>0</v>
      </c>
      <c r="L74" s="4">
        <f t="shared" si="14"/>
        <v>0</v>
      </c>
    </row>
    <row r="75" spans="2:12" x14ac:dyDescent="0.25">
      <c r="B75" s="5">
        <v>72</v>
      </c>
      <c r="C75" s="7">
        <v>0.60975000000000001</v>
      </c>
      <c r="D75" s="1">
        <v>0</v>
      </c>
      <c r="E75" s="1">
        <v>0</v>
      </c>
      <c r="F75" s="1">
        <v>0</v>
      </c>
      <c r="G75" s="1">
        <v>0</v>
      </c>
      <c r="H75" s="115">
        <f t="shared" si="10"/>
        <v>9.8000000000000309</v>
      </c>
      <c r="I75" s="1">
        <f t="shared" si="11"/>
        <v>0</v>
      </c>
      <c r="J75" s="1">
        <f t="shared" si="12"/>
        <v>0</v>
      </c>
      <c r="K75" s="1">
        <f t="shared" si="13"/>
        <v>0</v>
      </c>
      <c r="L75" s="4">
        <f t="shared" si="14"/>
        <v>0</v>
      </c>
    </row>
    <row r="76" spans="2:12" x14ac:dyDescent="0.25">
      <c r="B76" s="5" t="s">
        <v>81</v>
      </c>
      <c r="C76" s="7">
        <v>0.61907999999999996</v>
      </c>
      <c r="D76" s="1">
        <v>0</v>
      </c>
      <c r="E76" s="1">
        <v>0</v>
      </c>
      <c r="F76" s="1">
        <v>0</v>
      </c>
      <c r="G76" s="1">
        <v>0</v>
      </c>
      <c r="H76" s="115">
        <f t="shared" si="10"/>
        <v>9.3299999999999486</v>
      </c>
      <c r="I76" s="1">
        <f t="shared" si="11"/>
        <v>0</v>
      </c>
      <c r="J76" s="1">
        <f t="shared" si="12"/>
        <v>0</v>
      </c>
      <c r="K76" s="1">
        <f t="shared" si="13"/>
        <v>0</v>
      </c>
      <c r="L76" s="4">
        <f t="shared" si="14"/>
        <v>0</v>
      </c>
    </row>
    <row r="77" spans="2:12" x14ac:dyDescent="0.25">
      <c r="B77" s="5">
        <v>74</v>
      </c>
      <c r="C77" s="7">
        <v>0.62871999999999995</v>
      </c>
      <c r="D77" s="1">
        <v>0</v>
      </c>
      <c r="E77" s="1">
        <v>0</v>
      </c>
      <c r="F77" s="1">
        <v>0</v>
      </c>
      <c r="G77" s="1">
        <v>0</v>
      </c>
      <c r="H77" s="115">
        <f t="shared" si="10"/>
        <v>9.6399999999999828</v>
      </c>
      <c r="I77" s="1">
        <f t="shared" si="11"/>
        <v>0</v>
      </c>
      <c r="J77" s="1">
        <f t="shared" si="12"/>
        <v>0</v>
      </c>
      <c r="K77" s="1">
        <f t="shared" si="13"/>
        <v>0</v>
      </c>
      <c r="L77" s="4">
        <f t="shared" si="14"/>
        <v>0</v>
      </c>
    </row>
    <row r="78" spans="2:12" x14ac:dyDescent="0.25">
      <c r="B78" s="5" t="s">
        <v>44</v>
      </c>
      <c r="C78" s="7">
        <v>0.63821000000000006</v>
      </c>
      <c r="D78" s="1">
        <v>0</v>
      </c>
      <c r="E78" s="1">
        <v>0</v>
      </c>
      <c r="F78" s="1">
        <v>0</v>
      </c>
      <c r="G78" s="1">
        <v>0</v>
      </c>
      <c r="H78" s="115">
        <f t="shared" si="10"/>
        <v>9.4900000000001086</v>
      </c>
      <c r="I78" s="1">
        <f t="shared" si="11"/>
        <v>0</v>
      </c>
      <c r="J78" s="1">
        <f t="shared" si="12"/>
        <v>0</v>
      </c>
      <c r="K78" s="1">
        <f t="shared" si="13"/>
        <v>0</v>
      </c>
      <c r="L78" s="4">
        <f t="shared" si="14"/>
        <v>0</v>
      </c>
    </row>
    <row r="79" spans="2:12" x14ac:dyDescent="0.25">
      <c r="B79" s="5">
        <v>76</v>
      </c>
      <c r="C79" s="7">
        <v>0.64071</v>
      </c>
      <c r="D79" s="1">
        <v>0</v>
      </c>
      <c r="E79" s="1">
        <v>0</v>
      </c>
      <c r="F79" s="1">
        <v>0</v>
      </c>
      <c r="G79" s="1">
        <v>0</v>
      </c>
      <c r="H79" s="115">
        <f t="shared" si="10"/>
        <v>2.4999999999999467</v>
      </c>
      <c r="I79" s="1">
        <f t="shared" si="11"/>
        <v>0</v>
      </c>
      <c r="J79" s="1">
        <f t="shared" si="12"/>
        <v>0</v>
      </c>
      <c r="K79" s="1">
        <f t="shared" si="13"/>
        <v>0</v>
      </c>
      <c r="L79" s="4">
        <f t="shared" si="14"/>
        <v>0</v>
      </c>
    </row>
    <row r="80" spans="2:12" x14ac:dyDescent="0.25">
      <c r="B80" s="5" t="s">
        <v>82</v>
      </c>
      <c r="C80" s="7">
        <v>0.65127999999999997</v>
      </c>
      <c r="D80" s="1">
        <v>0</v>
      </c>
      <c r="E80" s="1">
        <v>0</v>
      </c>
      <c r="F80" s="1">
        <v>0</v>
      </c>
      <c r="G80" s="1">
        <v>0</v>
      </c>
      <c r="H80" s="115">
        <f t="shared" si="10"/>
        <v>10.569999999999968</v>
      </c>
      <c r="I80" s="1">
        <f t="shared" si="11"/>
        <v>0</v>
      </c>
      <c r="J80" s="1">
        <f t="shared" si="12"/>
        <v>0</v>
      </c>
      <c r="K80" s="1">
        <f t="shared" si="13"/>
        <v>0</v>
      </c>
      <c r="L80" s="4">
        <f t="shared" si="14"/>
        <v>0</v>
      </c>
    </row>
    <row r="81" spans="2:12" x14ac:dyDescent="0.25">
      <c r="B81" s="5" t="s">
        <v>83</v>
      </c>
      <c r="C81" s="7">
        <v>0.65830999999999995</v>
      </c>
      <c r="D81" s="1">
        <v>0</v>
      </c>
      <c r="E81" s="1">
        <v>0</v>
      </c>
      <c r="F81" s="1">
        <v>0</v>
      </c>
      <c r="G81" s="1">
        <v>0</v>
      </c>
      <c r="H81" s="115">
        <f t="shared" si="10"/>
        <v>7.0299999999999807</v>
      </c>
      <c r="I81" s="1">
        <f t="shared" si="11"/>
        <v>0</v>
      </c>
      <c r="J81" s="1">
        <f t="shared" si="12"/>
        <v>0</v>
      </c>
      <c r="K81" s="1">
        <f t="shared" si="13"/>
        <v>0</v>
      </c>
      <c r="L81" s="4">
        <f t="shared" si="14"/>
        <v>0</v>
      </c>
    </row>
    <row r="82" spans="2:12" x14ac:dyDescent="0.25">
      <c r="B82" s="5">
        <v>79</v>
      </c>
      <c r="C82" s="7">
        <v>0.66886000000000001</v>
      </c>
      <c r="D82" s="1">
        <v>0</v>
      </c>
      <c r="E82" s="1">
        <v>0</v>
      </c>
      <c r="F82" s="1">
        <v>0</v>
      </c>
      <c r="G82" s="1">
        <v>0</v>
      </c>
      <c r="H82" s="115">
        <f t="shared" si="10"/>
        <v>10.550000000000059</v>
      </c>
      <c r="I82" s="1">
        <f t="shared" si="11"/>
        <v>0</v>
      </c>
      <c r="J82" s="1">
        <f t="shared" si="12"/>
        <v>0</v>
      </c>
      <c r="K82" s="1">
        <f t="shared" si="13"/>
        <v>0</v>
      </c>
      <c r="L82" s="4">
        <f t="shared" si="14"/>
        <v>0</v>
      </c>
    </row>
    <row r="83" spans="2:12" x14ac:dyDescent="0.25">
      <c r="B83" s="5" t="s">
        <v>84</v>
      </c>
      <c r="C83" s="7">
        <v>0.67556000000000005</v>
      </c>
      <c r="D83" s="1">
        <v>0</v>
      </c>
      <c r="E83" s="1">
        <v>0</v>
      </c>
      <c r="F83" s="1">
        <v>0</v>
      </c>
      <c r="G83" s="1">
        <v>0</v>
      </c>
      <c r="H83" s="115">
        <f t="shared" si="10"/>
        <v>6.7000000000000393</v>
      </c>
      <c r="I83" s="1">
        <f t="shared" si="11"/>
        <v>0</v>
      </c>
      <c r="J83" s="1">
        <f t="shared" si="12"/>
        <v>0</v>
      </c>
      <c r="K83" s="1">
        <f t="shared" si="13"/>
        <v>0</v>
      </c>
      <c r="L83" s="4">
        <f t="shared" si="14"/>
        <v>0</v>
      </c>
    </row>
    <row r="84" spans="2:12" x14ac:dyDescent="0.25">
      <c r="B84" s="5">
        <v>81</v>
      </c>
      <c r="C84" s="7">
        <v>0.68096000000000001</v>
      </c>
      <c r="D84" s="1">
        <v>0</v>
      </c>
      <c r="E84" s="1">
        <v>0</v>
      </c>
      <c r="F84" s="1">
        <v>0</v>
      </c>
      <c r="G84" s="1">
        <v>0</v>
      </c>
      <c r="H84" s="115">
        <f t="shared" si="10"/>
        <v>5.3999999999999604</v>
      </c>
      <c r="I84" s="1">
        <f t="shared" si="11"/>
        <v>0</v>
      </c>
      <c r="J84" s="1">
        <f t="shared" si="12"/>
        <v>0</v>
      </c>
      <c r="K84" s="1">
        <f t="shared" si="13"/>
        <v>0</v>
      </c>
      <c r="L84" s="4">
        <f t="shared" si="14"/>
        <v>0</v>
      </c>
    </row>
    <row r="85" spans="2:12" x14ac:dyDescent="0.25">
      <c r="B85" s="5">
        <v>82</v>
      </c>
      <c r="C85" s="7">
        <v>0.68691999999999998</v>
      </c>
      <c r="D85" s="1">
        <v>0</v>
      </c>
      <c r="E85" s="1">
        <v>0</v>
      </c>
      <c r="F85" s="1">
        <v>0</v>
      </c>
      <c r="G85" s="1">
        <v>0</v>
      </c>
      <c r="H85" s="115">
        <f t="shared" si="10"/>
        <v>5.9599999999999653</v>
      </c>
      <c r="I85" s="1">
        <f t="shared" si="11"/>
        <v>0</v>
      </c>
      <c r="J85" s="1">
        <f t="shared" si="12"/>
        <v>0</v>
      </c>
      <c r="K85" s="1">
        <f t="shared" si="13"/>
        <v>0</v>
      </c>
      <c r="L85" s="4">
        <f t="shared" si="14"/>
        <v>0</v>
      </c>
    </row>
    <row r="86" spans="2:12" x14ac:dyDescent="0.25">
      <c r="B86" s="5" t="s">
        <v>85</v>
      </c>
      <c r="C86" s="7">
        <v>0.69784000000000002</v>
      </c>
      <c r="D86" s="1">
        <v>0</v>
      </c>
      <c r="E86" s="1">
        <v>0</v>
      </c>
      <c r="F86" s="1">
        <v>0</v>
      </c>
      <c r="G86" s="1">
        <v>0</v>
      </c>
      <c r="H86" s="115">
        <f t="shared" si="10"/>
        <v>10.920000000000041</v>
      </c>
      <c r="I86" s="1">
        <f t="shared" si="11"/>
        <v>0</v>
      </c>
      <c r="J86" s="1">
        <f t="shared" si="12"/>
        <v>0</v>
      </c>
      <c r="K86" s="1">
        <f t="shared" si="13"/>
        <v>0</v>
      </c>
      <c r="L86" s="4">
        <f t="shared" si="14"/>
        <v>0</v>
      </c>
    </row>
    <row r="87" spans="2:12" x14ac:dyDescent="0.25">
      <c r="B87" s="5">
        <v>84</v>
      </c>
      <c r="C87" s="7">
        <v>0.71048</v>
      </c>
      <c r="D87" s="1">
        <v>0</v>
      </c>
      <c r="E87" s="1">
        <v>0</v>
      </c>
      <c r="F87" s="1">
        <v>0</v>
      </c>
      <c r="G87" s="1">
        <v>0</v>
      </c>
      <c r="H87" s="115">
        <f t="shared" si="10"/>
        <v>12.639999999999985</v>
      </c>
      <c r="I87" s="1">
        <f t="shared" si="11"/>
        <v>0</v>
      </c>
      <c r="J87" s="1">
        <f t="shared" si="12"/>
        <v>0</v>
      </c>
      <c r="K87" s="1">
        <f t="shared" si="13"/>
        <v>0</v>
      </c>
      <c r="L87" s="4">
        <f t="shared" si="14"/>
        <v>0</v>
      </c>
    </row>
    <row r="88" spans="2:12" x14ac:dyDescent="0.25">
      <c r="B88" s="5" t="s">
        <v>86</v>
      </c>
      <c r="C88" s="7">
        <v>0.71875</v>
      </c>
      <c r="D88" s="1">
        <v>0</v>
      </c>
      <c r="E88" s="1">
        <v>0</v>
      </c>
      <c r="F88" s="1">
        <v>0</v>
      </c>
      <c r="G88" s="1">
        <v>0</v>
      </c>
      <c r="H88" s="115">
        <f t="shared" si="10"/>
        <v>8.27</v>
      </c>
      <c r="I88" s="1">
        <f t="shared" si="11"/>
        <v>0</v>
      </c>
      <c r="J88" s="1">
        <f t="shared" si="12"/>
        <v>0</v>
      </c>
      <c r="K88" s="1">
        <f t="shared" si="13"/>
        <v>0</v>
      </c>
      <c r="L88" s="4">
        <f t="shared" si="14"/>
        <v>0</v>
      </c>
    </row>
    <row r="89" spans="2:12" x14ac:dyDescent="0.25">
      <c r="B89" s="5">
        <v>86</v>
      </c>
      <c r="C89" s="7">
        <v>0.74</v>
      </c>
      <c r="D89" s="1">
        <v>0</v>
      </c>
      <c r="E89" s="1">
        <v>0</v>
      </c>
      <c r="F89" s="1">
        <v>0</v>
      </c>
      <c r="G89" s="1">
        <v>0</v>
      </c>
      <c r="H89" s="115">
        <f t="shared" si="10"/>
        <v>21.249999999999993</v>
      </c>
      <c r="I89" s="1">
        <f t="shared" si="11"/>
        <v>0</v>
      </c>
      <c r="J89" s="1">
        <f t="shared" si="12"/>
        <v>0</v>
      </c>
      <c r="K89" s="1">
        <f t="shared" si="13"/>
        <v>0</v>
      </c>
      <c r="L89" s="4">
        <f t="shared" si="14"/>
        <v>0</v>
      </c>
    </row>
    <row r="90" spans="2:12" x14ac:dyDescent="0.25">
      <c r="B90" s="5">
        <v>87</v>
      </c>
      <c r="C90" s="7">
        <v>0.76</v>
      </c>
      <c r="D90" s="1">
        <v>0</v>
      </c>
      <c r="E90" s="1">
        <v>0</v>
      </c>
      <c r="F90" s="1">
        <v>0</v>
      </c>
      <c r="G90" s="1">
        <v>0</v>
      </c>
      <c r="H90" s="115">
        <f t="shared" si="10"/>
        <v>20.000000000000018</v>
      </c>
      <c r="I90" s="1">
        <f t="shared" si="11"/>
        <v>0</v>
      </c>
      <c r="J90" s="1">
        <f t="shared" si="12"/>
        <v>0</v>
      </c>
      <c r="K90" s="1">
        <f t="shared" si="13"/>
        <v>0</v>
      </c>
      <c r="L90" s="4">
        <f t="shared" si="14"/>
        <v>0</v>
      </c>
    </row>
    <row r="91" spans="2:12" x14ac:dyDescent="0.25">
      <c r="B91" s="5">
        <v>88</v>
      </c>
      <c r="C91" s="7">
        <v>0.78</v>
      </c>
      <c r="D91" s="1">
        <v>0</v>
      </c>
      <c r="E91" s="1">
        <v>0</v>
      </c>
      <c r="F91" s="1">
        <v>0</v>
      </c>
      <c r="G91" s="1">
        <v>0</v>
      </c>
      <c r="H91" s="115">
        <f t="shared" si="10"/>
        <v>20.000000000000018</v>
      </c>
      <c r="I91" s="1">
        <f t="shared" si="11"/>
        <v>0</v>
      </c>
      <c r="J91" s="1">
        <f t="shared" si="12"/>
        <v>0</v>
      </c>
      <c r="K91" s="1">
        <f t="shared" si="13"/>
        <v>0</v>
      </c>
      <c r="L91" s="4">
        <f t="shared" si="14"/>
        <v>0</v>
      </c>
    </row>
    <row r="92" spans="2:12" x14ac:dyDescent="0.25">
      <c r="B92" s="5" t="s">
        <v>87</v>
      </c>
      <c r="C92" s="7">
        <v>0.78942000000000001</v>
      </c>
      <c r="D92" s="1">
        <v>0</v>
      </c>
      <c r="E92" s="1">
        <v>0</v>
      </c>
      <c r="F92" s="1">
        <v>0</v>
      </c>
      <c r="G92" s="1">
        <v>0</v>
      </c>
      <c r="H92" s="115">
        <f t="shared" si="10"/>
        <v>9.4199999999999839</v>
      </c>
      <c r="I92" s="1">
        <f t="shared" si="11"/>
        <v>0</v>
      </c>
      <c r="J92" s="1">
        <f t="shared" si="12"/>
        <v>0</v>
      </c>
      <c r="K92" s="1">
        <f t="shared" si="13"/>
        <v>0</v>
      </c>
      <c r="L92" s="4">
        <f t="shared" si="14"/>
        <v>0</v>
      </c>
    </row>
    <row r="93" spans="2:12" x14ac:dyDescent="0.25">
      <c r="B93" s="5">
        <v>90</v>
      </c>
      <c r="C93" s="7">
        <v>0.79464999999999997</v>
      </c>
      <c r="D93" s="1">
        <v>0</v>
      </c>
      <c r="E93" s="1">
        <v>0</v>
      </c>
      <c r="F93" s="1">
        <v>0</v>
      </c>
      <c r="G93" s="1">
        <v>0</v>
      </c>
      <c r="H93" s="115">
        <f t="shared" si="10"/>
        <v>5.2299999999999569</v>
      </c>
      <c r="I93" s="1">
        <f t="shared" si="11"/>
        <v>0</v>
      </c>
      <c r="J93" s="1">
        <f t="shared" si="12"/>
        <v>0</v>
      </c>
      <c r="K93" s="1">
        <f t="shared" si="13"/>
        <v>0</v>
      </c>
      <c r="L93" s="4">
        <f t="shared" si="14"/>
        <v>0</v>
      </c>
    </row>
    <row r="94" spans="2:12" x14ac:dyDescent="0.25">
      <c r="B94" s="5" t="s">
        <v>88</v>
      </c>
      <c r="C94" s="7">
        <v>0.80159999999999998</v>
      </c>
      <c r="D94" s="1">
        <v>0</v>
      </c>
      <c r="E94" s="1">
        <v>0</v>
      </c>
      <c r="F94" s="1">
        <v>0</v>
      </c>
      <c r="G94" s="1">
        <v>0</v>
      </c>
      <c r="H94" s="115">
        <f t="shared" si="10"/>
        <v>6.9500000000000117</v>
      </c>
      <c r="I94" s="1">
        <f t="shared" si="11"/>
        <v>0</v>
      </c>
      <c r="J94" s="1">
        <f t="shared" si="12"/>
        <v>0</v>
      </c>
      <c r="K94" s="1">
        <f t="shared" si="13"/>
        <v>0</v>
      </c>
      <c r="L94" s="4">
        <f t="shared" si="14"/>
        <v>0</v>
      </c>
    </row>
    <row r="95" spans="2:12" x14ac:dyDescent="0.25">
      <c r="B95" s="5">
        <v>92</v>
      </c>
      <c r="C95" s="7">
        <v>0.81172</v>
      </c>
      <c r="D95" s="1">
        <v>0</v>
      </c>
      <c r="E95" s="1">
        <v>0</v>
      </c>
      <c r="F95" s="1">
        <v>0</v>
      </c>
      <c r="G95" s="1">
        <v>0</v>
      </c>
      <c r="H95" s="115">
        <f t="shared" si="10"/>
        <v>10.120000000000019</v>
      </c>
      <c r="I95" s="1">
        <f t="shared" si="11"/>
        <v>0</v>
      </c>
      <c r="J95" s="1">
        <f t="shared" si="12"/>
        <v>0</v>
      </c>
      <c r="K95" s="1">
        <f t="shared" si="13"/>
        <v>0</v>
      </c>
      <c r="L95" s="4">
        <f t="shared" si="14"/>
        <v>0</v>
      </c>
    </row>
    <row r="96" spans="2:12" x14ac:dyDescent="0.25">
      <c r="B96" s="5" t="s">
        <v>89</v>
      </c>
      <c r="C96" s="7">
        <v>0.81376999999999999</v>
      </c>
      <c r="D96" s="1">
        <v>0</v>
      </c>
      <c r="E96" s="1">
        <v>0</v>
      </c>
      <c r="F96" s="1">
        <v>0</v>
      </c>
      <c r="G96" s="1">
        <v>0</v>
      </c>
      <c r="H96" s="115">
        <f t="shared" si="10"/>
        <v>2.0499999999999963</v>
      </c>
      <c r="I96" s="1">
        <f t="shared" si="11"/>
        <v>0</v>
      </c>
      <c r="J96" s="1">
        <f t="shared" si="12"/>
        <v>0</v>
      </c>
      <c r="K96" s="1">
        <f t="shared" si="13"/>
        <v>0</v>
      </c>
      <c r="L96" s="4">
        <f t="shared" si="14"/>
        <v>0</v>
      </c>
    </row>
    <row r="97" spans="2:12" x14ac:dyDescent="0.25">
      <c r="B97" s="5">
        <v>94</v>
      </c>
      <c r="C97" s="7">
        <v>0.81757000000000002</v>
      </c>
      <c r="D97" s="1">
        <v>0</v>
      </c>
      <c r="E97" s="1">
        <v>0</v>
      </c>
      <c r="F97" s="1">
        <v>0</v>
      </c>
      <c r="G97" s="1">
        <v>0</v>
      </c>
      <c r="H97" s="115">
        <f t="shared" si="10"/>
        <v>3.8000000000000256</v>
      </c>
      <c r="I97" s="1">
        <f t="shared" si="11"/>
        <v>0</v>
      </c>
      <c r="J97" s="1">
        <f t="shared" si="12"/>
        <v>0</v>
      </c>
      <c r="K97" s="1">
        <f t="shared" si="13"/>
        <v>0</v>
      </c>
      <c r="L97" s="4">
        <f t="shared" si="14"/>
        <v>0</v>
      </c>
    </row>
    <row r="98" spans="2:12" x14ac:dyDescent="0.25">
      <c r="B98" s="5" t="s">
        <v>90</v>
      </c>
      <c r="C98" s="7">
        <v>0.82867999999999997</v>
      </c>
      <c r="D98" s="1">
        <v>0</v>
      </c>
      <c r="E98" s="1">
        <v>0</v>
      </c>
      <c r="F98" s="1">
        <v>0</v>
      </c>
      <c r="G98" s="1">
        <v>0</v>
      </c>
      <c r="H98" s="115">
        <f t="shared" si="10"/>
        <v>11.109999999999953</v>
      </c>
      <c r="I98" s="1">
        <f t="shared" si="11"/>
        <v>0</v>
      </c>
      <c r="J98" s="1">
        <f t="shared" si="12"/>
        <v>0</v>
      </c>
      <c r="K98" s="1">
        <f t="shared" si="13"/>
        <v>0</v>
      </c>
      <c r="L98" s="4">
        <f t="shared" si="14"/>
        <v>0</v>
      </c>
    </row>
    <row r="99" spans="2:12" x14ac:dyDescent="0.25">
      <c r="B99" s="5" t="s">
        <v>91</v>
      </c>
      <c r="C99" s="7">
        <v>0.84</v>
      </c>
      <c r="D99" s="1">
        <v>0</v>
      </c>
      <c r="E99" s="1">
        <v>0</v>
      </c>
      <c r="F99" s="1">
        <v>0</v>
      </c>
      <c r="G99" s="1">
        <v>0</v>
      </c>
      <c r="H99" s="115">
        <f t="shared" si="10"/>
        <v>11.319999999999997</v>
      </c>
      <c r="I99" s="1">
        <f t="shared" si="11"/>
        <v>0</v>
      </c>
      <c r="J99" s="1">
        <f t="shared" si="12"/>
        <v>0</v>
      </c>
      <c r="K99" s="1">
        <f t="shared" si="13"/>
        <v>0</v>
      </c>
      <c r="L99" s="4">
        <f t="shared" si="14"/>
        <v>0</v>
      </c>
    </row>
    <row r="100" spans="2:12" x14ac:dyDescent="0.25">
      <c r="B100" s="5" t="s">
        <v>92</v>
      </c>
      <c r="C100" s="7">
        <v>0.85136000000000001</v>
      </c>
      <c r="D100" s="1">
        <v>0</v>
      </c>
      <c r="E100" s="1">
        <v>0</v>
      </c>
      <c r="F100" s="1">
        <v>0</v>
      </c>
      <c r="G100" s="1">
        <v>0</v>
      </c>
      <c r="H100" s="115">
        <f t="shared" si="10"/>
        <v>11.360000000000037</v>
      </c>
      <c r="I100" s="1">
        <f t="shared" si="11"/>
        <v>0</v>
      </c>
      <c r="J100" s="1">
        <f t="shared" si="12"/>
        <v>0</v>
      </c>
      <c r="K100" s="1">
        <f t="shared" si="13"/>
        <v>0</v>
      </c>
      <c r="L100" s="4">
        <f t="shared" si="14"/>
        <v>0</v>
      </c>
    </row>
    <row r="101" spans="2:12" ht="15.75" thickBot="1" x14ac:dyDescent="0.3">
      <c r="B101" s="5">
        <v>98</v>
      </c>
      <c r="C101" s="7">
        <v>0.86119999999999997</v>
      </c>
      <c r="D101" s="1">
        <v>0</v>
      </c>
      <c r="E101" s="1">
        <v>0</v>
      </c>
      <c r="F101" s="1">
        <v>0</v>
      </c>
      <c r="G101" s="1">
        <v>0</v>
      </c>
      <c r="H101" s="115">
        <f t="shared" si="10"/>
        <v>9.8399999999999608</v>
      </c>
      <c r="I101" s="1">
        <f t="shared" ref="I101" si="15">(D100+D101)/2*H101</f>
        <v>0</v>
      </c>
      <c r="J101" s="1">
        <f t="shared" si="12"/>
        <v>0</v>
      </c>
      <c r="K101" s="1">
        <f t="shared" si="13"/>
        <v>0</v>
      </c>
      <c r="L101" s="4">
        <f t="shared" si="14"/>
        <v>0</v>
      </c>
    </row>
    <row r="102" spans="2:12" s="40" customFormat="1" ht="40.5" customHeight="1" thickTop="1" thickBot="1" x14ac:dyDescent="0.3">
      <c r="B102" s="133" t="s">
        <v>35</v>
      </c>
      <c r="C102" s="134"/>
      <c r="D102" s="134"/>
      <c r="E102" s="134"/>
      <c r="F102" s="134"/>
      <c r="G102" s="134"/>
      <c r="H102" s="39">
        <f>SUM(H5:H101)</f>
        <v>843.23</v>
      </c>
      <c r="I102" s="56">
        <f>SUM(I5:I101)</f>
        <v>409.12274999999994</v>
      </c>
      <c r="J102" s="56">
        <f>SUM(J5:J101)</f>
        <v>104.70110000000001</v>
      </c>
      <c r="K102" s="56">
        <f>SUM(K5:K101)</f>
        <v>180.12289999999999</v>
      </c>
      <c r="L102" s="119">
        <f>SUM(L5:L101)</f>
        <v>265.94240000000002</v>
      </c>
    </row>
    <row r="103" spans="2:12" ht="19.5" thickTop="1" x14ac:dyDescent="0.3">
      <c r="B103" s="58" t="s">
        <v>162</v>
      </c>
      <c r="C103" s="41"/>
      <c r="D103" s="41"/>
      <c r="E103" s="41"/>
      <c r="F103" s="41"/>
      <c r="G103" s="131">
        <f>I102</f>
        <v>409.12274999999994</v>
      </c>
      <c r="H103" s="131"/>
      <c r="I103" s="87" t="s">
        <v>140</v>
      </c>
    </row>
    <row r="104" spans="2:12" ht="18.75" x14ac:dyDescent="0.3">
      <c r="B104" s="58" t="s">
        <v>163</v>
      </c>
      <c r="C104" s="41"/>
      <c r="D104" s="41"/>
      <c r="E104" s="41"/>
      <c r="F104" s="41"/>
      <c r="G104" s="131">
        <f>J102</f>
        <v>104.70110000000001</v>
      </c>
      <c r="H104" s="131"/>
      <c r="I104" s="87" t="s">
        <v>140</v>
      </c>
    </row>
    <row r="105" spans="2:12" ht="18.75" x14ac:dyDescent="0.3">
      <c r="B105" s="58" t="s">
        <v>164</v>
      </c>
      <c r="C105" s="41"/>
      <c r="D105" s="41"/>
      <c r="E105" s="41"/>
      <c r="F105" s="41"/>
      <c r="G105" s="131">
        <f>K102</f>
        <v>180.12289999999999</v>
      </c>
      <c r="H105" s="131"/>
      <c r="I105" s="87" t="s">
        <v>140</v>
      </c>
    </row>
    <row r="106" spans="2:12" ht="18.75" x14ac:dyDescent="0.3">
      <c r="B106" s="58" t="s">
        <v>165</v>
      </c>
      <c r="C106" s="41"/>
      <c r="D106" s="41"/>
      <c r="E106" s="41"/>
      <c r="F106" s="41"/>
      <c r="G106" s="131">
        <f>L102</f>
        <v>265.94240000000002</v>
      </c>
      <c r="H106" s="131"/>
      <c r="I106" s="87" t="s">
        <v>140</v>
      </c>
    </row>
    <row r="108" spans="2:12" x14ac:dyDescent="0.25">
      <c r="I108" s="59"/>
      <c r="J108" s="59"/>
      <c r="K108" s="59"/>
      <c r="L108" s="59"/>
    </row>
  </sheetData>
  <mergeCells count="7">
    <mergeCell ref="G105:H105"/>
    <mergeCell ref="G106:H106"/>
    <mergeCell ref="B1:I1"/>
    <mergeCell ref="J1:L1"/>
    <mergeCell ref="B102:G102"/>
    <mergeCell ref="G103:H103"/>
    <mergeCell ref="G104:H104"/>
  </mergeCells>
  <pageMargins left="0.39370078740157483" right="0.39370078740157483" top="0.19685039370078741" bottom="0.19685039370078741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E328BF-56F4-4D0C-94E2-49B7B5CABED6}">
  <sheetPr>
    <tabColor rgb="FFFFC000"/>
  </sheetPr>
  <dimension ref="B1:T28"/>
  <sheetViews>
    <sheetView tabSelected="1" workbookViewId="0">
      <selection activeCell="S16" sqref="S16"/>
    </sheetView>
  </sheetViews>
  <sheetFormatPr defaultRowHeight="15" x14ac:dyDescent="0.25"/>
  <cols>
    <col min="2" max="2" width="14.42578125" customWidth="1"/>
    <col min="3" max="3" width="11.140625" customWidth="1"/>
    <col min="4" max="11" width="5.7109375" customWidth="1"/>
    <col min="12" max="12" width="8.140625" customWidth="1"/>
    <col min="13" max="20" width="5.7109375" customWidth="1"/>
  </cols>
  <sheetData>
    <row r="1" spans="2:20" ht="41.25" customHeight="1" thickBot="1" x14ac:dyDescent="0.3">
      <c r="B1" s="132" t="s">
        <v>192</v>
      </c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7" t="s">
        <v>196</v>
      </c>
      <c r="S1" s="137"/>
      <c r="T1" s="137"/>
    </row>
    <row r="2" spans="2:20" ht="96.75" customHeight="1" thickTop="1" x14ac:dyDescent="0.25">
      <c r="B2" s="116" t="s">
        <v>0</v>
      </c>
      <c r="C2" s="117" t="s">
        <v>1</v>
      </c>
      <c r="D2" s="89" t="s">
        <v>159</v>
      </c>
      <c r="E2" s="90" t="s">
        <v>158</v>
      </c>
      <c r="F2" s="89" t="s">
        <v>184</v>
      </c>
      <c r="G2" s="89" t="s">
        <v>9</v>
      </c>
      <c r="H2" s="90" t="s">
        <v>185</v>
      </c>
      <c r="I2" s="89" t="s">
        <v>194</v>
      </c>
      <c r="J2" s="89" t="s">
        <v>195</v>
      </c>
      <c r="K2" s="90" t="s">
        <v>186</v>
      </c>
      <c r="L2" s="36" t="s">
        <v>5</v>
      </c>
      <c r="M2" s="89" t="s">
        <v>159</v>
      </c>
      <c r="N2" s="90" t="s">
        <v>158</v>
      </c>
      <c r="O2" s="89" t="s">
        <v>184</v>
      </c>
      <c r="P2" s="89" t="s">
        <v>9</v>
      </c>
      <c r="Q2" s="90" t="s">
        <v>185</v>
      </c>
      <c r="R2" s="89" t="s">
        <v>194</v>
      </c>
      <c r="S2" s="89" t="s">
        <v>195</v>
      </c>
      <c r="T2" s="91" t="s">
        <v>186</v>
      </c>
    </row>
    <row r="3" spans="2:20" ht="15.75" thickBot="1" x14ac:dyDescent="0.3">
      <c r="B3" s="8" t="s">
        <v>4</v>
      </c>
      <c r="C3" s="9" t="s">
        <v>2</v>
      </c>
      <c r="D3" s="95" t="s">
        <v>3</v>
      </c>
      <c r="E3" s="95" t="s">
        <v>7</v>
      </c>
      <c r="F3" s="95" t="s">
        <v>7</v>
      </c>
      <c r="G3" s="95" t="s">
        <v>3</v>
      </c>
      <c r="H3" s="95" t="s">
        <v>3</v>
      </c>
      <c r="I3" s="95" t="s">
        <v>3</v>
      </c>
      <c r="J3" s="95" t="s">
        <v>7</v>
      </c>
      <c r="K3" s="95" t="s">
        <v>7</v>
      </c>
      <c r="L3" s="118" t="s">
        <v>3</v>
      </c>
      <c r="M3" s="95" t="s">
        <v>7</v>
      </c>
      <c r="N3" s="95" t="s">
        <v>26</v>
      </c>
      <c r="O3" s="95" t="s">
        <v>26</v>
      </c>
      <c r="P3" s="95" t="s">
        <v>7</v>
      </c>
      <c r="Q3" s="95" t="s">
        <v>7</v>
      </c>
      <c r="R3" s="95" t="s">
        <v>7</v>
      </c>
      <c r="S3" s="95" t="s">
        <v>26</v>
      </c>
      <c r="T3" s="97" t="s">
        <v>26</v>
      </c>
    </row>
    <row r="4" spans="2:20" ht="15.75" thickTop="1" x14ac:dyDescent="0.25">
      <c r="B4" s="5" t="s">
        <v>190</v>
      </c>
      <c r="C4" s="7">
        <v>0.45140999999999998</v>
      </c>
      <c r="D4" s="1">
        <f t="shared" ref="D4:K4" si="0">D5</f>
        <v>8.43</v>
      </c>
      <c r="E4" s="1">
        <f t="shared" si="0"/>
        <v>5.87</v>
      </c>
      <c r="F4" s="1">
        <f t="shared" si="0"/>
        <v>6.62</v>
      </c>
      <c r="G4" s="1">
        <f t="shared" si="0"/>
        <v>7.3800000000000008</v>
      </c>
      <c r="H4" s="1">
        <f t="shared" si="0"/>
        <v>4.8099999999999996</v>
      </c>
      <c r="I4" s="1">
        <f t="shared" si="0"/>
        <v>2.2000000000000002</v>
      </c>
      <c r="J4" s="1">
        <f t="shared" si="0"/>
        <v>0.53</v>
      </c>
      <c r="K4" s="1">
        <f t="shared" si="0"/>
        <v>0.3</v>
      </c>
      <c r="L4" s="115">
        <v>0</v>
      </c>
      <c r="M4" s="1">
        <v>0</v>
      </c>
      <c r="N4" s="1">
        <v>0</v>
      </c>
      <c r="O4" s="1">
        <v>0</v>
      </c>
      <c r="P4" s="1">
        <v>0</v>
      </c>
      <c r="Q4" s="1">
        <v>0</v>
      </c>
      <c r="R4" s="1">
        <v>0</v>
      </c>
      <c r="S4" s="1">
        <v>0</v>
      </c>
      <c r="T4" s="4">
        <v>0</v>
      </c>
    </row>
    <row r="5" spans="2:20" x14ac:dyDescent="0.25">
      <c r="B5" s="5" t="s">
        <v>70</v>
      </c>
      <c r="C5" s="7">
        <v>0.45254</v>
      </c>
      <c r="D5" s="1">
        <v>8.43</v>
      </c>
      <c r="E5" s="1">
        <v>5.87</v>
      </c>
      <c r="F5" s="1">
        <v>6.62</v>
      </c>
      <c r="G5" s="1">
        <f>4.48+2.9</f>
        <v>7.3800000000000008</v>
      </c>
      <c r="H5" s="1">
        <f>1.64+3.17</f>
        <v>4.8099999999999996</v>
      </c>
      <c r="I5" s="1">
        <v>2.2000000000000002</v>
      </c>
      <c r="J5" s="1">
        <v>0.53</v>
      </c>
      <c r="K5" s="1">
        <f>2*0.15</f>
        <v>0.3</v>
      </c>
      <c r="L5" s="115">
        <f>(C5-C4)*1000</f>
        <v>1.1300000000000199</v>
      </c>
      <c r="M5" s="1">
        <f t="shared" ref="M5:M10" si="1">(D4+D5)/2*L5</f>
        <v>9.525900000000167</v>
      </c>
      <c r="N5" s="1">
        <f t="shared" ref="N5:N10" si="2">(E4+E5)/2*L5</f>
        <v>6.633100000000117</v>
      </c>
      <c r="O5" s="1">
        <f t="shared" ref="O5:O10" si="3">(F4+F5)/2*L5</f>
        <v>7.4806000000001314</v>
      </c>
      <c r="P5" s="1">
        <f t="shared" ref="P5:P10" si="4">(G4+G5)/2*L5</f>
        <v>8.3394000000001469</v>
      </c>
      <c r="Q5" s="1">
        <f t="shared" ref="Q5:Q10" si="5">(H4+H5)/2*L5</f>
        <v>5.4353000000000948</v>
      </c>
      <c r="R5" s="1">
        <f t="shared" ref="R5:R10" si="6">(I4+I5)/2*L5</f>
        <v>2.4860000000000437</v>
      </c>
      <c r="S5" s="1">
        <f t="shared" ref="S5:S10" si="7">(J4+J5)/2*L5</f>
        <v>0.59890000000001054</v>
      </c>
      <c r="T5" s="4">
        <f t="shared" ref="T5:T10" si="8">(K4+K5)/2*L5</f>
        <v>0.33900000000000596</v>
      </c>
    </row>
    <row r="6" spans="2:20" x14ac:dyDescent="0.25">
      <c r="B6" s="5" t="s">
        <v>71</v>
      </c>
      <c r="C6" s="7">
        <v>0.46028000000000002</v>
      </c>
      <c r="D6" s="1">
        <v>8.9</v>
      </c>
      <c r="E6" s="1">
        <v>5.95</v>
      </c>
      <c r="F6" s="1">
        <v>6.6</v>
      </c>
      <c r="G6" s="1">
        <f>5.12+2.9</f>
        <v>8.02</v>
      </c>
      <c r="H6" s="1">
        <f>3.62+1.64</f>
        <v>5.26</v>
      </c>
      <c r="I6" s="1">
        <v>2.2000000000000002</v>
      </c>
      <c r="J6" s="1">
        <v>0.48</v>
      </c>
      <c r="K6" s="1">
        <v>0.3</v>
      </c>
      <c r="L6" s="115">
        <f t="shared" ref="L6:L10" si="9">(C6-C5)*1000</f>
        <v>7.7400000000000251</v>
      </c>
      <c r="M6" s="1">
        <f t="shared" si="1"/>
        <v>67.06710000000021</v>
      </c>
      <c r="N6" s="1">
        <f t="shared" si="2"/>
        <v>45.74340000000015</v>
      </c>
      <c r="O6" s="1">
        <f t="shared" si="3"/>
        <v>51.161400000000164</v>
      </c>
      <c r="P6" s="1">
        <f t="shared" si="4"/>
        <v>59.598000000000198</v>
      </c>
      <c r="Q6" s="1">
        <f t="shared" si="5"/>
        <v>38.970900000000128</v>
      </c>
      <c r="R6" s="1">
        <f t="shared" si="6"/>
        <v>17.028000000000056</v>
      </c>
      <c r="S6" s="1">
        <f t="shared" si="7"/>
        <v>3.9087000000000125</v>
      </c>
      <c r="T6" s="4">
        <f t="shared" si="8"/>
        <v>2.3220000000000076</v>
      </c>
    </row>
    <row r="7" spans="2:20" x14ac:dyDescent="0.25">
      <c r="B7" s="5" t="s">
        <v>72</v>
      </c>
      <c r="C7" s="7">
        <v>0.47042</v>
      </c>
      <c r="D7" s="1">
        <v>7.71</v>
      </c>
      <c r="E7" s="1">
        <v>7.29</v>
      </c>
      <c r="F7" s="1">
        <v>6.5</v>
      </c>
      <c r="G7" s="1">
        <f>2.9+5.04</f>
        <v>7.9399999999999995</v>
      </c>
      <c r="H7" s="1">
        <f>2.09+3.4</f>
        <v>5.49</v>
      </c>
      <c r="I7" s="1">
        <v>2.2000000000000002</v>
      </c>
      <c r="J7" s="1">
        <v>0.68</v>
      </c>
      <c r="K7" s="1">
        <v>0.45</v>
      </c>
      <c r="L7" s="115">
        <f t="shared" si="9"/>
        <v>10.139999999999983</v>
      </c>
      <c r="M7" s="1">
        <f t="shared" si="1"/>
        <v>84.212699999999856</v>
      </c>
      <c r="N7" s="1">
        <f t="shared" si="2"/>
        <v>67.126799999999889</v>
      </c>
      <c r="O7" s="1">
        <f t="shared" si="3"/>
        <v>66.416999999999888</v>
      </c>
      <c r="P7" s="1">
        <f t="shared" si="4"/>
        <v>80.917199999999852</v>
      </c>
      <c r="Q7" s="1">
        <f t="shared" si="5"/>
        <v>54.502499999999905</v>
      </c>
      <c r="R7" s="1">
        <f t="shared" si="6"/>
        <v>22.307999999999964</v>
      </c>
      <c r="S7" s="1">
        <f t="shared" si="7"/>
        <v>5.8811999999999909</v>
      </c>
      <c r="T7" s="4">
        <f t="shared" si="8"/>
        <v>3.8024999999999936</v>
      </c>
    </row>
    <row r="8" spans="2:20" x14ac:dyDescent="0.25">
      <c r="B8" s="5" t="s">
        <v>73</v>
      </c>
      <c r="C8" s="7">
        <v>0.48055999999999999</v>
      </c>
      <c r="D8" s="1">
        <v>7.24</v>
      </c>
      <c r="E8" s="1">
        <v>7.65</v>
      </c>
      <c r="F8" s="1">
        <v>6.32</v>
      </c>
      <c r="G8" s="1">
        <f>4.5+2.9</f>
        <v>7.4</v>
      </c>
      <c r="H8" s="1">
        <f>1.48+2.87</f>
        <v>4.3499999999999996</v>
      </c>
      <c r="I8" s="1">
        <v>2.2000000000000002</v>
      </c>
      <c r="J8" s="1">
        <f>0.43</f>
        <v>0.43</v>
      </c>
      <c r="K8" s="1">
        <v>0.3</v>
      </c>
      <c r="L8" s="115">
        <f t="shared" si="9"/>
        <v>10.139999999999983</v>
      </c>
      <c r="M8" s="1">
        <f t="shared" si="1"/>
        <v>75.796499999999867</v>
      </c>
      <c r="N8" s="1">
        <f t="shared" si="2"/>
        <v>75.745799999999875</v>
      </c>
      <c r="O8" s="1">
        <f t="shared" si="3"/>
        <v>64.997399999999885</v>
      </c>
      <c r="P8" s="1">
        <f t="shared" si="4"/>
        <v>77.773799999999866</v>
      </c>
      <c r="Q8" s="1">
        <f t="shared" si="5"/>
        <v>49.888799999999918</v>
      </c>
      <c r="R8" s="1">
        <f t="shared" si="6"/>
        <v>22.307999999999964</v>
      </c>
      <c r="S8" s="1">
        <f t="shared" si="7"/>
        <v>5.627699999999991</v>
      </c>
      <c r="T8" s="4">
        <f t="shared" si="8"/>
        <v>3.8024999999999936</v>
      </c>
    </row>
    <row r="9" spans="2:20" x14ac:dyDescent="0.25">
      <c r="B9" s="5">
        <v>56</v>
      </c>
      <c r="C9" s="7">
        <v>0.48231000000000002</v>
      </c>
      <c r="D9" s="1">
        <v>6.22</v>
      </c>
      <c r="E9" s="1">
        <v>9.67</v>
      </c>
      <c r="F9" s="1">
        <v>5.68</v>
      </c>
      <c r="G9" s="1">
        <f>5.13+2.9</f>
        <v>8.0299999999999994</v>
      </c>
      <c r="H9" s="1">
        <f>1.62+2.95</f>
        <v>4.57</v>
      </c>
      <c r="I9" s="1">
        <v>2.2000000000000002</v>
      </c>
      <c r="J9" s="1">
        <v>0.44</v>
      </c>
      <c r="K9" s="1">
        <v>0.3</v>
      </c>
      <c r="L9" s="115">
        <f t="shared" si="9"/>
        <v>1.7500000000000293</v>
      </c>
      <c r="M9" s="1">
        <f t="shared" si="1"/>
        <v>11.777500000000199</v>
      </c>
      <c r="N9" s="1">
        <f t="shared" si="2"/>
        <v>15.155000000000253</v>
      </c>
      <c r="O9" s="1">
        <f t="shared" si="3"/>
        <v>10.500000000000176</v>
      </c>
      <c r="P9" s="1">
        <f t="shared" si="4"/>
        <v>13.501250000000226</v>
      </c>
      <c r="Q9" s="1">
        <f t="shared" si="5"/>
        <v>7.8050000000001303</v>
      </c>
      <c r="R9" s="1">
        <f t="shared" si="6"/>
        <v>3.8500000000000649</v>
      </c>
      <c r="S9" s="1">
        <f t="shared" si="7"/>
        <v>0.76125000000001275</v>
      </c>
      <c r="T9" s="4">
        <f t="shared" si="8"/>
        <v>0.52500000000000879</v>
      </c>
    </row>
    <row r="10" spans="2:20" ht="15.75" thickBot="1" x14ac:dyDescent="0.3">
      <c r="B10" s="5" t="s">
        <v>191</v>
      </c>
      <c r="C10" s="7">
        <v>0.48275000000000001</v>
      </c>
      <c r="D10" s="1">
        <f t="shared" ref="D10:K10" si="10">D9</f>
        <v>6.22</v>
      </c>
      <c r="E10" s="1">
        <f t="shared" si="10"/>
        <v>9.67</v>
      </c>
      <c r="F10" s="1">
        <f t="shared" si="10"/>
        <v>5.68</v>
      </c>
      <c r="G10" s="1">
        <f t="shared" si="10"/>
        <v>8.0299999999999994</v>
      </c>
      <c r="H10" s="1">
        <f t="shared" si="10"/>
        <v>4.57</v>
      </c>
      <c r="I10" s="1">
        <f t="shared" si="10"/>
        <v>2.2000000000000002</v>
      </c>
      <c r="J10" s="1">
        <f t="shared" si="10"/>
        <v>0.44</v>
      </c>
      <c r="K10" s="1">
        <f t="shared" si="10"/>
        <v>0.3</v>
      </c>
      <c r="L10" s="115">
        <f t="shared" si="9"/>
        <v>0.43999999999999595</v>
      </c>
      <c r="M10" s="1">
        <f t="shared" si="1"/>
        <v>2.7367999999999748</v>
      </c>
      <c r="N10" s="1">
        <f t="shared" si="2"/>
        <v>4.2547999999999604</v>
      </c>
      <c r="O10" s="1">
        <f t="shared" si="3"/>
        <v>2.499199999999977</v>
      </c>
      <c r="P10" s="1">
        <f t="shared" si="4"/>
        <v>3.533199999999967</v>
      </c>
      <c r="Q10" s="1">
        <f t="shared" si="5"/>
        <v>2.0107999999999815</v>
      </c>
      <c r="R10" s="1">
        <f t="shared" si="6"/>
        <v>0.9679999999999912</v>
      </c>
      <c r="S10" s="1">
        <f t="shared" si="7"/>
        <v>0.19359999999999822</v>
      </c>
      <c r="T10" s="4">
        <f t="shared" si="8"/>
        <v>0.13199999999999878</v>
      </c>
    </row>
    <row r="11" spans="2:20" s="40" customFormat="1" ht="50.65" customHeight="1" thickTop="1" thickBot="1" x14ac:dyDescent="0.3">
      <c r="B11" s="133" t="s">
        <v>35</v>
      </c>
      <c r="C11" s="134"/>
      <c r="D11" s="134"/>
      <c r="E11" s="134"/>
      <c r="F11" s="134"/>
      <c r="G11" s="134"/>
      <c r="H11" s="134"/>
      <c r="I11" s="134"/>
      <c r="J11" s="134"/>
      <c r="K11" s="134"/>
      <c r="L11" s="39">
        <f t="shared" ref="L11:T11" si="11">SUM(L4:L10)</f>
        <v>31.340000000000032</v>
      </c>
      <c r="M11" s="56">
        <f t="shared" si="11"/>
        <v>251.11650000000029</v>
      </c>
      <c r="N11" s="56">
        <f t="shared" si="11"/>
        <v>214.65890000000027</v>
      </c>
      <c r="O11" s="56">
        <f t="shared" si="11"/>
        <v>203.0556000000002</v>
      </c>
      <c r="P11" s="56">
        <f t="shared" si="11"/>
        <v>243.66285000000025</v>
      </c>
      <c r="Q11" s="56">
        <f t="shared" si="11"/>
        <v>158.61330000000015</v>
      </c>
      <c r="R11" s="56">
        <f t="shared" si="11"/>
        <v>68.948000000000079</v>
      </c>
      <c r="S11" s="56">
        <f t="shared" si="11"/>
        <v>16.971350000000015</v>
      </c>
      <c r="T11" s="119">
        <f t="shared" si="11"/>
        <v>10.923000000000009</v>
      </c>
    </row>
    <row r="12" spans="2:20" ht="15.75" thickTop="1" x14ac:dyDescent="0.25"/>
    <row r="13" spans="2:20" ht="18.75" x14ac:dyDescent="0.3">
      <c r="B13" s="58" t="s">
        <v>162</v>
      </c>
      <c r="C13" s="41"/>
      <c r="D13" s="41"/>
      <c r="F13" s="131">
        <f>M11</f>
        <v>251.11650000000029</v>
      </c>
      <c r="G13" s="131"/>
      <c r="H13" s="87" t="s">
        <v>140</v>
      </c>
      <c r="I13" s="87"/>
      <c r="K13" s="41"/>
    </row>
    <row r="14" spans="2:20" ht="18.75" x14ac:dyDescent="0.3">
      <c r="B14" s="58" t="s">
        <v>163</v>
      </c>
      <c r="C14" s="41"/>
      <c r="D14" s="41"/>
      <c r="F14" s="131">
        <f>N11</f>
        <v>214.65890000000027</v>
      </c>
      <c r="G14" s="131"/>
      <c r="H14" s="87" t="s">
        <v>141</v>
      </c>
      <c r="I14" s="87"/>
      <c r="K14" s="41"/>
    </row>
    <row r="15" spans="2:20" ht="18.75" x14ac:dyDescent="0.3">
      <c r="B15" s="58" t="s">
        <v>188</v>
      </c>
      <c r="C15" s="41"/>
      <c r="D15" s="41"/>
      <c r="F15" s="131">
        <f>O11</f>
        <v>203.0556000000002</v>
      </c>
      <c r="G15" s="131"/>
      <c r="H15" s="87" t="s">
        <v>141</v>
      </c>
      <c r="I15" s="87"/>
      <c r="K15" s="41"/>
    </row>
    <row r="16" spans="2:20" ht="18.75" x14ac:dyDescent="0.3">
      <c r="B16" s="58" t="s">
        <v>164</v>
      </c>
      <c r="C16" s="41"/>
      <c r="D16" s="41"/>
      <c r="F16" s="131">
        <f>P11</f>
        <v>243.66285000000025</v>
      </c>
      <c r="G16" s="131"/>
      <c r="H16" s="87" t="s">
        <v>140</v>
      </c>
      <c r="I16" s="87"/>
      <c r="K16" s="41"/>
    </row>
    <row r="17" spans="2:20" ht="18.75" x14ac:dyDescent="0.3">
      <c r="B17" s="58" t="s">
        <v>189</v>
      </c>
      <c r="C17" s="41"/>
      <c r="D17" s="41"/>
      <c r="F17" s="131">
        <f>Q11</f>
        <v>158.61330000000015</v>
      </c>
      <c r="G17" s="131"/>
      <c r="H17" s="87" t="s">
        <v>140</v>
      </c>
      <c r="I17" s="87"/>
      <c r="K17" s="41"/>
    </row>
    <row r="18" spans="2:20" ht="18.75" x14ac:dyDescent="0.3">
      <c r="B18" s="58" t="s">
        <v>194</v>
      </c>
      <c r="C18" s="41"/>
      <c r="D18" s="41"/>
      <c r="F18" s="131">
        <f>R11</f>
        <v>68.948000000000079</v>
      </c>
      <c r="G18" s="131"/>
      <c r="H18" s="87" t="s">
        <v>140</v>
      </c>
      <c r="I18" s="87"/>
      <c r="K18" s="41"/>
    </row>
    <row r="19" spans="2:20" ht="18.75" x14ac:dyDescent="0.3">
      <c r="B19" s="58" t="s">
        <v>187</v>
      </c>
      <c r="C19" s="41"/>
      <c r="D19" s="41"/>
      <c r="F19" s="131">
        <f>S11</f>
        <v>16.971350000000015</v>
      </c>
      <c r="G19" s="131"/>
      <c r="H19" s="87" t="s">
        <v>141</v>
      </c>
      <c r="I19" s="87"/>
      <c r="K19" s="41"/>
    </row>
    <row r="20" spans="2:20" ht="18.75" x14ac:dyDescent="0.3">
      <c r="B20" s="58" t="s">
        <v>203</v>
      </c>
      <c r="C20" s="41"/>
      <c r="D20" s="41"/>
      <c r="F20" s="131">
        <f>T11</f>
        <v>10.923000000000009</v>
      </c>
      <c r="G20" s="131"/>
      <c r="H20" s="87" t="s">
        <v>141</v>
      </c>
      <c r="I20" s="87"/>
      <c r="K20" s="41"/>
    </row>
    <row r="21" spans="2:20" ht="18.75" x14ac:dyDescent="0.3">
      <c r="B21" s="58" t="s">
        <v>193</v>
      </c>
      <c r="C21" s="41"/>
      <c r="D21" s="41"/>
      <c r="F21" s="131">
        <f>30*(2+1.5+1)</f>
        <v>135</v>
      </c>
      <c r="G21" s="131"/>
      <c r="H21" s="87" t="s">
        <v>141</v>
      </c>
      <c r="I21" s="87"/>
      <c r="K21" s="41"/>
    </row>
    <row r="22" spans="2:20" ht="18.75" x14ac:dyDescent="0.3">
      <c r="B22" s="58"/>
      <c r="C22" s="41"/>
      <c r="D22" s="41"/>
      <c r="H22" s="113"/>
      <c r="I22" s="87"/>
      <c r="K22" s="41"/>
      <c r="M22" s="42"/>
      <c r="N22" s="42"/>
      <c r="O22" s="42"/>
      <c r="P22" s="42"/>
      <c r="Q22" s="42"/>
      <c r="R22" s="42"/>
      <c r="S22" s="42"/>
      <c r="T22" s="42"/>
    </row>
    <row r="23" spans="2:20" ht="18.75" x14ac:dyDescent="0.3">
      <c r="B23" s="58"/>
      <c r="H23" s="113"/>
      <c r="I23" s="87"/>
      <c r="K23" s="41"/>
      <c r="M23" s="42"/>
      <c r="N23" s="42"/>
      <c r="O23" s="42"/>
      <c r="P23" s="42"/>
      <c r="Q23" s="42"/>
      <c r="R23" s="42"/>
      <c r="S23" s="42"/>
      <c r="T23" s="42"/>
    </row>
    <row r="24" spans="2:20" ht="18.75" x14ac:dyDescent="0.3">
      <c r="B24" s="58"/>
      <c r="H24" s="113"/>
      <c r="I24" s="87"/>
    </row>
    <row r="25" spans="2:20" ht="18.75" x14ac:dyDescent="0.3">
      <c r="B25" s="58"/>
      <c r="H25" s="113"/>
      <c r="I25" s="87"/>
    </row>
    <row r="26" spans="2:20" ht="18.75" x14ac:dyDescent="0.3">
      <c r="B26" s="58"/>
      <c r="H26" s="113"/>
      <c r="I26" s="87"/>
    </row>
    <row r="28" spans="2:20" x14ac:dyDescent="0.25">
      <c r="M28" s="59"/>
      <c r="N28" s="59"/>
      <c r="O28" s="59"/>
      <c r="P28" s="59"/>
      <c r="Q28" s="59"/>
      <c r="R28" s="59"/>
      <c r="S28" s="59"/>
      <c r="T28" s="60"/>
    </row>
  </sheetData>
  <mergeCells count="12">
    <mergeCell ref="F21:G21"/>
    <mergeCell ref="F13:G13"/>
    <mergeCell ref="F14:G14"/>
    <mergeCell ref="F15:G15"/>
    <mergeCell ref="F16:G16"/>
    <mergeCell ref="F17:G17"/>
    <mergeCell ref="F18:G18"/>
    <mergeCell ref="B11:K11"/>
    <mergeCell ref="R1:T1"/>
    <mergeCell ref="B1:Q1"/>
    <mergeCell ref="F19:G19"/>
    <mergeCell ref="F20:G20"/>
  </mergeCells>
  <pageMargins left="0.39370078740157483" right="0.39370078740157483" top="0.78740157480314965" bottom="0.19685039370078741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F77900-20E7-4682-A242-D76A33415BE4}">
  <sheetPr>
    <tabColor rgb="FF00B050"/>
  </sheetPr>
  <dimension ref="C3:K35"/>
  <sheetViews>
    <sheetView workbookViewId="0">
      <selection activeCell="O18" sqref="O18"/>
    </sheetView>
  </sheetViews>
  <sheetFormatPr defaultRowHeight="15" x14ac:dyDescent="0.25"/>
  <cols>
    <col min="3" max="3" width="10.7109375" customWidth="1"/>
    <col min="4" max="4" width="11.5703125" customWidth="1"/>
    <col min="6" max="7" width="10.5703125" customWidth="1"/>
    <col min="8" max="8" width="10.28515625" customWidth="1"/>
    <col min="9" max="10" width="10.85546875" customWidth="1"/>
    <col min="11" max="11" width="12.28515625" customWidth="1"/>
  </cols>
  <sheetData>
    <row r="3" spans="3:11" ht="30" customHeight="1" x14ac:dyDescent="0.25">
      <c r="C3" s="150" t="s">
        <v>36</v>
      </c>
      <c r="D3" s="150"/>
      <c r="E3" s="150"/>
      <c r="F3" s="150"/>
      <c r="G3" s="150"/>
      <c r="H3" s="150"/>
      <c r="I3" s="150"/>
      <c r="J3" s="43"/>
      <c r="K3" s="114" t="s">
        <v>46</v>
      </c>
    </row>
    <row r="4" spans="3:11" ht="14.45" customHeight="1" thickBot="1" x14ac:dyDescent="0.3">
      <c r="C4" s="45"/>
      <c r="D4" s="45"/>
      <c r="E4" s="45"/>
      <c r="F4" s="45"/>
      <c r="G4" s="45"/>
      <c r="H4" s="45"/>
      <c r="I4" s="45"/>
      <c r="J4" s="43"/>
      <c r="K4" s="43"/>
    </row>
    <row r="5" spans="3:11" ht="16.5" thickBot="1" x14ac:dyDescent="0.3">
      <c r="C5" s="141" t="s">
        <v>108</v>
      </c>
      <c r="D5" s="142"/>
      <c r="E5" s="142"/>
      <c r="F5" s="142"/>
      <c r="G5" s="142"/>
      <c r="H5" s="142"/>
      <c r="I5" s="142"/>
      <c r="J5" s="142"/>
      <c r="K5" s="143"/>
    </row>
    <row r="6" spans="3:11" x14ac:dyDescent="0.25">
      <c r="C6" s="21" t="s">
        <v>15</v>
      </c>
      <c r="D6" s="22" t="s">
        <v>16</v>
      </c>
      <c r="E6" s="23" t="s">
        <v>17</v>
      </c>
      <c r="F6" s="145" t="s">
        <v>18</v>
      </c>
      <c r="G6" s="146"/>
      <c r="H6" s="24" t="s">
        <v>19</v>
      </c>
      <c r="I6" s="145" t="s">
        <v>20</v>
      </c>
      <c r="J6" s="146"/>
      <c r="K6" s="24" t="s">
        <v>21</v>
      </c>
    </row>
    <row r="7" spans="3:11" ht="15.75" thickBot="1" x14ac:dyDescent="0.3">
      <c r="C7" s="25">
        <v>600</v>
      </c>
      <c r="D7" s="26" t="s">
        <v>180</v>
      </c>
      <c r="E7" s="48">
        <v>7</v>
      </c>
      <c r="F7" s="138" t="s">
        <v>109</v>
      </c>
      <c r="G7" s="139"/>
      <c r="H7" s="27">
        <v>2</v>
      </c>
      <c r="I7" s="138" t="s">
        <v>40</v>
      </c>
      <c r="J7" s="139"/>
      <c r="K7" s="27">
        <v>0</v>
      </c>
    </row>
    <row r="8" spans="3:11" x14ac:dyDescent="0.25">
      <c r="C8" s="28" t="s">
        <v>22</v>
      </c>
      <c r="D8" s="144" t="s">
        <v>42</v>
      </c>
      <c r="E8" s="144"/>
      <c r="F8" s="144"/>
      <c r="G8" s="144"/>
      <c r="H8" s="144"/>
      <c r="I8" s="144"/>
      <c r="J8" s="144"/>
      <c r="K8" s="144"/>
    </row>
    <row r="9" spans="3:11" x14ac:dyDescent="0.25">
      <c r="C9" s="29"/>
      <c r="D9" s="140"/>
      <c r="E9" s="140"/>
      <c r="F9" s="140"/>
      <c r="G9" s="140"/>
      <c r="H9" s="140"/>
      <c r="I9" s="140"/>
      <c r="J9" s="140"/>
      <c r="K9" s="140"/>
    </row>
    <row r="10" spans="3:11" ht="15.75" thickBot="1" x14ac:dyDescent="0.3">
      <c r="C10" s="29"/>
      <c r="E10" s="29"/>
      <c r="F10" s="29"/>
      <c r="G10" s="29"/>
      <c r="H10" s="29"/>
      <c r="I10" s="29"/>
      <c r="J10" s="29"/>
      <c r="K10" s="29"/>
    </row>
    <row r="11" spans="3:11" ht="16.5" thickBot="1" x14ac:dyDescent="0.3">
      <c r="C11" s="147" t="s">
        <v>110</v>
      </c>
      <c r="D11" s="148"/>
      <c r="E11" s="148"/>
      <c r="F11" s="148"/>
      <c r="G11" s="148"/>
      <c r="H11" s="148"/>
      <c r="I11" s="148"/>
      <c r="J11" s="148"/>
      <c r="K11" s="149"/>
    </row>
    <row r="12" spans="3:11" x14ac:dyDescent="0.25">
      <c r="C12" s="21" t="s">
        <v>15</v>
      </c>
      <c r="D12" s="22" t="s">
        <v>16</v>
      </c>
      <c r="E12" s="23" t="s">
        <v>17</v>
      </c>
      <c r="F12" s="145" t="s">
        <v>18</v>
      </c>
      <c r="G12" s="146"/>
      <c r="H12" s="24" t="s">
        <v>19</v>
      </c>
      <c r="I12" s="145" t="s">
        <v>20</v>
      </c>
      <c r="J12" s="146"/>
      <c r="K12" s="24" t="s">
        <v>21</v>
      </c>
    </row>
    <row r="13" spans="3:11" ht="15.75" thickBot="1" x14ac:dyDescent="0.3">
      <c r="C13" s="25" t="s">
        <v>6</v>
      </c>
      <c r="D13" s="26" t="s">
        <v>111</v>
      </c>
      <c r="E13" s="48">
        <v>5</v>
      </c>
      <c r="F13" s="138" t="s">
        <v>6</v>
      </c>
      <c r="G13" s="139"/>
      <c r="H13" s="27">
        <v>0</v>
      </c>
      <c r="I13" s="138" t="s">
        <v>6</v>
      </c>
      <c r="J13" s="139"/>
      <c r="K13" s="27">
        <v>0</v>
      </c>
    </row>
    <row r="14" spans="3:11" ht="15.75" thickBot="1" x14ac:dyDescent="0.3">
      <c r="C14" s="81" t="s">
        <v>22</v>
      </c>
      <c r="D14" s="144" t="s">
        <v>112</v>
      </c>
      <c r="E14" s="144"/>
      <c r="F14" s="144"/>
      <c r="G14" s="144"/>
      <c r="H14" s="144"/>
      <c r="I14" s="144"/>
      <c r="J14" s="144"/>
      <c r="K14" s="151"/>
    </row>
    <row r="15" spans="3:11" ht="16.5" thickBot="1" x14ac:dyDescent="0.3">
      <c r="C15" s="141" t="s">
        <v>113</v>
      </c>
      <c r="D15" s="142"/>
      <c r="E15" s="142"/>
      <c r="F15" s="142"/>
      <c r="G15" s="142"/>
      <c r="H15" s="142"/>
      <c r="I15" s="142"/>
      <c r="J15" s="142"/>
      <c r="K15" s="143"/>
    </row>
    <row r="16" spans="3:11" x14ac:dyDescent="0.25">
      <c r="C16" s="21" t="s">
        <v>15</v>
      </c>
      <c r="D16" s="22" t="s">
        <v>16</v>
      </c>
      <c r="E16" s="23" t="s">
        <v>17</v>
      </c>
      <c r="F16" s="145" t="s">
        <v>18</v>
      </c>
      <c r="G16" s="146"/>
      <c r="H16" s="24" t="s">
        <v>19</v>
      </c>
      <c r="I16" s="145" t="s">
        <v>20</v>
      </c>
      <c r="J16" s="146"/>
      <c r="K16" s="24" t="s">
        <v>21</v>
      </c>
    </row>
    <row r="17" spans="3:11" ht="15.75" thickBot="1" x14ac:dyDescent="0.3">
      <c r="C17" s="25">
        <v>600</v>
      </c>
      <c r="D17" s="26" t="s">
        <v>180</v>
      </c>
      <c r="E17" s="48">
        <v>6</v>
      </c>
      <c r="F17" s="138" t="s">
        <v>109</v>
      </c>
      <c r="G17" s="139"/>
      <c r="H17" s="27">
        <v>2</v>
      </c>
      <c r="I17" s="138" t="s">
        <v>109</v>
      </c>
      <c r="J17" s="139"/>
      <c r="K17" s="27">
        <v>0</v>
      </c>
    </row>
    <row r="18" spans="3:11" x14ac:dyDescent="0.25">
      <c r="C18" s="28" t="s">
        <v>22</v>
      </c>
      <c r="D18" s="144" t="s">
        <v>42</v>
      </c>
      <c r="E18" s="144"/>
      <c r="F18" s="144"/>
      <c r="G18" s="144"/>
      <c r="H18" s="144"/>
      <c r="I18" s="144"/>
      <c r="J18" s="144"/>
      <c r="K18" s="144"/>
    </row>
    <row r="19" spans="3:11" x14ac:dyDescent="0.25">
      <c r="C19" s="29"/>
      <c r="D19" s="140"/>
      <c r="E19" s="140"/>
      <c r="F19" s="140"/>
      <c r="G19" s="140"/>
      <c r="H19" s="140"/>
      <c r="I19" s="140"/>
      <c r="J19" s="140"/>
      <c r="K19" s="140"/>
    </row>
    <row r="20" spans="3:11" ht="15.75" thickBot="1" x14ac:dyDescent="0.3">
      <c r="C20" s="29"/>
      <c r="D20" s="71"/>
      <c r="E20" s="71"/>
      <c r="F20" s="71"/>
      <c r="G20" s="71"/>
      <c r="H20" s="71"/>
      <c r="I20" s="71"/>
      <c r="J20" s="71"/>
      <c r="K20" s="71"/>
    </row>
    <row r="21" spans="3:11" ht="16.5" thickBot="1" x14ac:dyDescent="0.3">
      <c r="C21" s="147" t="s">
        <v>114</v>
      </c>
      <c r="D21" s="148"/>
      <c r="E21" s="148"/>
      <c r="F21" s="148"/>
      <c r="G21" s="148"/>
      <c r="H21" s="148"/>
      <c r="I21" s="148"/>
      <c r="J21" s="148"/>
      <c r="K21" s="149"/>
    </row>
    <row r="22" spans="3:11" x14ac:dyDescent="0.25">
      <c r="C22" s="21" t="s">
        <v>15</v>
      </c>
      <c r="D22" s="22" t="s">
        <v>16</v>
      </c>
      <c r="E22" s="23" t="s">
        <v>17</v>
      </c>
      <c r="F22" s="145" t="s">
        <v>18</v>
      </c>
      <c r="G22" s="146"/>
      <c r="H22" s="24" t="s">
        <v>19</v>
      </c>
      <c r="I22" s="145" t="s">
        <v>20</v>
      </c>
      <c r="J22" s="146"/>
      <c r="K22" s="24" t="s">
        <v>21</v>
      </c>
    </row>
    <row r="23" spans="3:11" ht="15.75" thickBot="1" x14ac:dyDescent="0.3">
      <c r="C23" s="25" t="s">
        <v>6</v>
      </c>
      <c r="D23" s="26" t="s">
        <v>116</v>
      </c>
      <c r="E23" s="48" t="s">
        <v>6</v>
      </c>
      <c r="F23" s="138" t="s">
        <v>6</v>
      </c>
      <c r="G23" s="139"/>
      <c r="H23" s="27" t="s">
        <v>6</v>
      </c>
      <c r="I23" s="138" t="s">
        <v>6</v>
      </c>
      <c r="J23" s="139"/>
      <c r="K23" s="27" t="s">
        <v>6</v>
      </c>
    </row>
    <row r="24" spans="3:11" x14ac:dyDescent="0.25">
      <c r="C24" s="82" t="s">
        <v>22</v>
      </c>
      <c r="D24" s="144" t="s">
        <v>115</v>
      </c>
      <c r="E24" s="144"/>
      <c r="F24" s="144"/>
      <c r="G24" s="144"/>
      <c r="H24" s="144"/>
      <c r="I24" s="144"/>
      <c r="J24" s="144"/>
      <c r="K24" s="144"/>
    </row>
    <row r="25" spans="3:11" x14ac:dyDescent="0.25">
      <c r="C25" s="29"/>
      <c r="D25" s="71"/>
      <c r="E25" s="71"/>
      <c r="F25" s="71"/>
      <c r="G25" s="71"/>
      <c r="H25" s="71"/>
      <c r="I25" s="71"/>
      <c r="J25" s="71"/>
      <c r="K25" s="71"/>
    </row>
    <row r="26" spans="3:11" ht="15.75" thickBot="1" x14ac:dyDescent="0.3">
      <c r="C26" s="52"/>
      <c r="D26" s="52"/>
      <c r="E26" s="52"/>
      <c r="F26" s="52"/>
      <c r="G26" s="52"/>
      <c r="H26" s="52"/>
      <c r="I26" s="52"/>
      <c r="J26" s="52"/>
      <c r="K26" s="52"/>
    </row>
    <row r="27" spans="3:11" ht="16.5" thickBot="1" x14ac:dyDescent="0.3">
      <c r="C27" s="141" t="s">
        <v>117</v>
      </c>
      <c r="D27" s="142"/>
      <c r="E27" s="142"/>
      <c r="F27" s="142"/>
      <c r="G27" s="142"/>
      <c r="H27" s="142"/>
      <c r="I27" s="142"/>
      <c r="J27" s="142"/>
      <c r="K27" s="143"/>
    </row>
    <row r="28" spans="3:11" x14ac:dyDescent="0.25">
      <c r="C28" s="21" t="s">
        <v>15</v>
      </c>
      <c r="D28" s="22" t="s">
        <v>16</v>
      </c>
      <c r="E28" s="23" t="s">
        <v>17</v>
      </c>
      <c r="F28" s="145" t="s">
        <v>18</v>
      </c>
      <c r="G28" s="146"/>
      <c r="H28" s="24" t="s">
        <v>19</v>
      </c>
      <c r="I28" s="145" t="s">
        <v>20</v>
      </c>
      <c r="J28" s="146"/>
      <c r="K28" s="24" t="s">
        <v>21</v>
      </c>
    </row>
    <row r="29" spans="3:11" ht="15.75" thickBot="1" x14ac:dyDescent="0.3">
      <c r="C29" s="25">
        <v>600</v>
      </c>
      <c r="D29" s="26" t="s">
        <v>180</v>
      </c>
      <c r="E29" s="48">
        <v>6</v>
      </c>
      <c r="F29" s="138" t="s">
        <v>41</v>
      </c>
      <c r="G29" s="139"/>
      <c r="H29" s="27">
        <v>2</v>
      </c>
      <c r="I29" s="138" t="s">
        <v>40</v>
      </c>
      <c r="J29" s="139"/>
      <c r="K29" s="27">
        <v>0</v>
      </c>
    </row>
    <row r="30" spans="3:11" x14ac:dyDescent="0.25">
      <c r="C30" s="28" t="s">
        <v>22</v>
      </c>
      <c r="D30" s="144" t="s">
        <v>200</v>
      </c>
      <c r="E30" s="144"/>
      <c r="F30" s="144"/>
      <c r="G30" s="144"/>
      <c r="H30" s="144"/>
      <c r="I30" s="144"/>
      <c r="J30" s="144"/>
      <c r="K30" s="144"/>
    </row>
    <row r="31" spans="3:11" x14ac:dyDescent="0.25">
      <c r="C31" s="29"/>
      <c r="D31" s="140"/>
      <c r="E31" s="140"/>
      <c r="F31" s="140"/>
      <c r="G31" s="140"/>
      <c r="H31" s="140"/>
      <c r="I31" s="140"/>
      <c r="J31" s="140"/>
      <c r="K31" s="140"/>
    </row>
    <row r="32" spans="3:11" x14ac:dyDescent="0.25">
      <c r="C32" s="52"/>
      <c r="D32" s="52"/>
      <c r="E32" s="52"/>
      <c r="F32" s="52"/>
      <c r="G32" s="52"/>
      <c r="H32" s="52"/>
      <c r="I32" s="52"/>
      <c r="J32" s="52"/>
      <c r="K32" s="52"/>
    </row>
    <row r="33" spans="3:11" x14ac:dyDescent="0.25">
      <c r="C33" s="53"/>
      <c r="D33" s="53"/>
      <c r="E33" s="54"/>
      <c r="F33" s="53"/>
      <c r="G33" s="53"/>
      <c r="H33" s="53"/>
      <c r="I33" s="53"/>
      <c r="J33" s="53"/>
      <c r="K33" s="53"/>
    </row>
    <row r="34" spans="3:11" x14ac:dyDescent="0.25">
      <c r="C34" s="28"/>
      <c r="D34" s="51"/>
      <c r="E34" s="51"/>
      <c r="F34" s="51"/>
      <c r="G34" s="51"/>
      <c r="H34" s="51"/>
      <c r="I34" s="51"/>
      <c r="J34" s="51"/>
      <c r="K34" s="51"/>
    </row>
    <row r="35" spans="3:11" x14ac:dyDescent="0.25">
      <c r="C35" s="29"/>
      <c r="D35" s="29"/>
      <c r="E35" s="29"/>
      <c r="F35" s="29"/>
      <c r="G35" s="29"/>
      <c r="H35" s="29"/>
      <c r="I35" s="29"/>
      <c r="J35" s="29"/>
      <c r="K35" s="29"/>
    </row>
  </sheetData>
  <mergeCells count="34">
    <mergeCell ref="C3:I3"/>
    <mergeCell ref="C5:K5"/>
    <mergeCell ref="D8:K8"/>
    <mergeCell ref="C11:K11"/>
    <mergeCell ref="D14:K14"/>
    <mergeCell ref="D9:K9"/>
    <mergeCell ref="F6:G6"/>
    <mergeCell ref="I6:J6"/>
    <mergeCell ref="F12:G12"/>
    <mergeCell ref="I12:J12"/>
    <mergeCell ref="F7:G7"/>
    <mergeCell ref="I7:J7"/>
    <mergeCell ref="C21:K21"/>
    <mergeCell ref="D24:K24"/>
    <mergeCell ref="F22:G22"/>
    <mergeCell ref="I22:J22"/>
    <mergeCell ref="F23:G23"/>
    <mergeCell ref="I23:J23"/>
    <mergeCell ref="F29:G29"/>
    <mergeCell ref="I29:J29"/>
    <mergeCell ref="F13:G13"/>
    <mergeCell ref="I13:J13"/>
    <mergeCell ref="D31:K31"/>
    <mergeCell ref="C15:K15"/>
    <mergeCell ref="C27:K27"/>
    <mergeCell ref="D30:K30"/>
    <mergeCell ref="I16:J16"/>
    <mergeCell ref="F16:G16"/>
    <mergeCell ref="F28:G28"/>
    <mergeCell ref="I28:J28"/>
    <mergeCell ref="D18:K18"/>
    <mergeCell ref="D19:K19"/>
    <mergeCell ref="F17:G17"/>
    <mergeCell ref="I17:J17"/>
  </mergeCells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89E6DE-E1A0-4578-AD0B-39C1D6C4888E}">
  <sheetPr>
    <tabColor rgb="FF00B050"/>
  </sheetPr>
  <dimension ref="C3:H20"/>
  <sheetViews>
    <sheetView topLeftCell="A4" workbookViewId="0">
      <selection activeCell="G11" sqref="G11:H11"/>
    </sheetView>
  </sheetViews>
  <sheetFormatPr defaultRowHeight="15" x14ac:dyDescent="0.25"/>
  <cols>
    <col min="4" max="4" width="21.85546875" customWidth="1"/>
    <col min="5" max="5" width="12.85546875" customWidth="1"/>
    <col min="7" max="7" width="12.7109375" customWidth="1"/>
  </cols>
  <sheetData>
    <row r="3" spans="3:8" ht="29.65" customHeight="1" x14ac:dyDescent="0.25">
      <c r="C3" s="150" t="s">
        <v>37</v>
      </c>
      <c r="D3" s="150"/>
      <c r="E3" s="150"/>
      <c r="F3" s="150"/>
      <c r="G3" s="150" t="s">
        <v>43</v>
      </c>
      <c r="H3" s="150"/>
    </row>
    <row r="4" spans="3:8" ht="29.65" customHeight="1" thickBot="1" x14ac:dyDescent="0.3">
      <c r="G4" s="38"/>
    </row>
    <row r="5" spans="3:8" ht="15.75" thickTop="1" x14ac:dyDescent="0.25">
      <c r="C5" s="16" t="s">
        <v>1</v>
      </c>
      <c r="D5" s="152" t="s">
        <v>10</v>
      </c>
      <c r="E5" s="17" t="s">
        <v>25</v>
      </c>
      <c r="F5" s="20" t="s">
        <v>8</v>
      </c>
    </row>
    <row r="6" spans="3:8" ht="15.75" thickBot="1" x14ac:dyDescent="0.3">
      <c r="C6" s="9" t="s">
        <v>2</v>
      </c>
      <c r="D6" s="153"/>
      <c r="E6" s="10" t="s">
        <v>24</v>
      </c>
      <c r="F6" s="12" t="s">
        <v>3</v>
      </c>
    </row>
    <row r="7" spans="3:8" ht="16.5" thickTop="1" thickBot="1" x14ac:dyDescent="0.3">
      <c r="C7" s="101">
        <v>0.52383999999999997</v>
      </c>
      <c r="D7" s="98" t="s">
        <v>172</v>
      </c>
      <c r="E7" s="99" t="s">
        <v>23</v>
      </c>
      <c r="F7" s="100">
        <v>10</v>
      </c>
    </row>
    <row r="8" spans="3:8" ht="16.5" thickTop="1" thickBot="1" x14ac:dyDescent="0.3">
      <c r="C8" s="154" t="s">
        <v>39</v>
      </c>
      <c r="D8" s="155"/>
      <c r="E8" s="155"/>
      <c r="F8" s="61">
        <f>SUM(F7:F7)</f>
        <v>10</v>
      </c>
    </row>
    <row r="9" spans="3:8" ht="15.75" thickTop="1" x14ac:dyDescent="0.25"/>
    <row r="11" spans="3:8" ht="26.25" x14ac:dyDescent="0.25">
      <c r="C11" s="150" t="s">
        <v>127</v>
      </c>
      <c r="D11" s="150"/>
      <c r="E11" s="150"/>
      <c r="F11" s="150"/>
      <c r="G11" s="150" t="s">
        <v>31</v>
      </c>
      <c r="H11" s="150"/>
    </row>
    <row r="12" spans="3:8" ht="19.5" thickBot="1" x14ac:dyDescent="0.3">
      <c r="G12" s="38"/>
    </row>
    <row r="13" spans="3:8" ht="15.75" thickTop="1" x14ac:dyDescent="0.25">
      <c r="C13" s="16" t="s">
        <v>1</v>
      </c>
      <c r="D13" s="152" t="s">
        <v>10</v>
      </c>
      <c r="E13" s="85" t="s">
        <v>101</v>
      </c>
      <c r="F13" s="83"/>
    </row>
    <row r="14" spans="3:8" ht="15.75" thickBot="1" x14ac:dyDescent="0.3">
      <c r="C14" s="72" t="s">
        <v>2</v>
      </c>
      <c r="D14" s="160"/>
      <c r="E14" s="86" t="s">
        <v>3</v>
      </c>
      <c r="F14" s="83"/>
    </row>
    <row r="15" spans="3:8" ht="15.75" thickTop="1" x14ac:dyDescent="0.25">
      <c r="C15" s="76">
        <v>0.1663</v>
      </c>
      <c r="D15" s="161" t="s">
        <v>157</v>
      </c>
      <c r="E15" s="163">
        <f>(C16-C15)*1000</f>
        <v>136.73999999999998</v>
      </c>
      <c r="F15" s="83"/>
    </row>
    <row r="16" spans="3:8" ht="15.75" thickBot="1" x14ac:dyDescent="0.3">
      <c r="C16" s="77">
        <v>0.30303999999999998</v>
      </c>
      <c r="D16" s="162"/>
      <c r="E16" s="164"/>
      <c r="F16" s="83"/>
    </row>
    <row r="17" spans="3:6" x14ac:dyDescent="0.25">
      <c r="C17" s="79">
        <v>0.34129999999999999</v>
      </c>
      <c r="D17" s="156" t="s">
        <v>27</v>
      </c>
      <c r="E17" s="158">
        <f t="shared" ref="E17" si="0">(C18-C17)*1000</f>
        <v>398.7</v>
      </c>
      <c r="F17" s="83"/>
    </row>
    <row r="18" spans="3:6" ht="15.75" thickBot="1" x14ac:dyDescent="0.3">
      <c r="C18" s="80">
        <v>0.74</v>
      </c>
      <c r="D18" s="157"/>
      <c r="E18" s="159"/>
      <c r="F18" s="83"/>
    </row>
    <row r="19" spans="3:6" ht="16.5" thickTop="1" thickBot="1" x14ac:dyDescent="0.3">
      <c r="C19" s="154" t="s">
        <v>104</v>
      </c>
      <c r="D19" s="155"/>
      <c r="E19" s="84">
        <f>SUM(E15:E18)</f>
        <v>535.43999999999994</v>
      </c>
      <c r="F19" s="83"/>
    </row>
    <row r="20" spans="3:6" ht="15.75" thickTop="1" x14ac:dyDescent="0.25"/>
  </sheetData>
  <mergeCells count="12">
    <mergeCell ref="C19:D19"/>
    <mergeCell ref="D17:D18"/>
    <mergeCell ref="E17:E18"/>
    <mergeCell ref="D13:D14"/>
    <mergeCell ref="D15:D16"/>
    <mergeCell ref="E15:E16"/>
    <mergeCell ref="D5:D6"/>
    <mergeCell ref="C8:E8"/>
    <mergeCell ref="C3:F3"/>
    <mergeCell ref="G3:H3"/>
    <mergeCell ref="C11:F11"/>
    <mergeCell ref="G11:H11"/>
  </mergeCells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E1C577-25E6-4B2B-B237-187E140844AA}">
  <sheetPr>
    <tabColor rgb="FF00B050"/>
  </sheetPr>
  <dimension ref="C3:J40"/>
  <sheetViews>
    <sheetView topLeftCell="A13" workbookViewId="0">
      <selection activeCell="K27" sqref="K27"/>
    </sheetView>
  </sheetViews>
  <sheetFormatPr defaultRowHeight="15" x14ac:dyDescent="0.25"/>
  <cols>
    <col min="3" max="3" width="9.85546875" customWidth="1"/>
    <col min="4" max="4" width="28" customWidth="1"/>
  </cols>
  <sheetData>
    <row r="3" spans="3:10" ht="29.1" customHeight="1" x14ac:dyDescent="0.25">
      <c r="C3" s="150" t="s">
        <v>38</v>
      </c>
      <c r="D3" s="150"/>
      <c r="E3" s="150"/>
      <c r="F3" s="150"/>
      <c r="G3" s="150"/>
      <c r="H3" s="150"/>
      <c r="I3" s="150" t="s">
        <v>30</v>
      </c>
      <c r="J3" s="150"/>
    </row>
    <row r="4" spans="3:10" ht="13.5" customHeight="1" thickBot="1" x14ac:dyDescent="0.3">
      <c r="C4" s="43"/>
      <c r="D4" s="43"/>
      <c r="E4" s="43"/>
      <c r="F4" s="43"/>
      <c r="G4" s="43"/>
      <c r="H4" s="43"/>
      <c r="I4" s="43"/>
    </row>
    <row r="5" spans="3:10" ht="15.75" thickTop="1" x14ac:dyDescent="0.25">
      <c r="C5" s="16" t="s">
        <v>1</v>
      </c>
      <c r="D5" s="152" t="s">
        <v>10</v>
      </c>
      <c r="E5" s="17" t="s">
        <v>11</v>
      </c>
      <c r="F5" s="18" t="s">
        <v>8</v>
      </c>
      <c r="G5" s="19" t="s">
        <v>12</v>
      </c>
      <c r="H5" s="16" t="s">
        <v>13</v>
      </c>
    </row>
    <row r="6" spans="3:10" ht="15.75" thickBot="1" x14ac:dyDescent="0.3">
      <c r="C6" s="9" t="s">
        <v>2</v>
      </c>
      <c r="D6" s="153"/>
      <c r="E6" s="10" t="s">
        <v>3</v>
      </c>
      <c r="F6" s="11" t="s">
        <v>3</v>
      </c>
      <c r="G6" s="13" t="s">
        <v>3</v>
      </c>
      <c r="H6" s="9" t="s">
        <v>7</v>
      </c>
    </row>
    <row r="7" spans="3:10" ht="15.75" thickTop="1" x14ac:dyDescent="0.25">
      <c r="C7" s="55" t="s">
        <v>96</v>
      </c>
      <c r="D7" s="15" t="s">
        <v>93</v>
      </c>
      <c r="E7" s="31">
        <v>6</v>
      </c>
      <c r="F7" s="32">
        <v>6</v>
      </c>
      <c r="G7" s="33">
        <v>3</v>
      </c>
      <c r="H7" s="47">
        <v>20.82</v>
      </c>
    </row>
    <row r="8" spans="3:10" x14ac:dyDescent="0.25">
      <c r="C8" s="55" t="s">
        <v>95</v>
      </c>
      <c r="D8" s="15" t="s">
        <v>93</v>
      </c>
      <c r="E8" s="31">
        <v>6</v>
      </c>
      <c r="F8" s="32">
        <v>6</v>
      </c>
      <c r="G8" s="33">
        <v>3</v>
      </c>
      <c r="H8" s="47">
        <v>24.31</v>
      </c>
    </row>
    <row r="9" spans="3:10" ht="15.75" thickBot="1" x14ac:dyDescent="0.3">
      <c r="C9" s="55" t="s">
        <v>97</v>
      </c>
      <c r="D9" s="15" t="s">
        <v>98</v>
      </c>
      <c r="E9" s="31">
        <v>6</v>
      </c>
      <c r="F9" s="32">
        <v>6</v>
      </c>
      <c r="G9" s="33">
        <v>3</v>
      </c>
      <c r="H9" s="47">
        <v>18.43</v>
      </c>
    </row>
    <row r="10" spans="3:10" ht="16.5" thickTop="1" thickBot="1" x14ac:dyDescent="0.3">
      <c r="C10" s="167" t="s">
        <v>14</v>
      </c>
      <c r="D10" s="168"/>
      <c r="E10" s="168"/>
      <c r="F10" s="168"/>
      <c r="G10" s="169"/>
      <c r="H10" s="44">
        <f>SUM(H7:H9)</f>
        <v>63.559999999999995</v>
      </c>
    </row>
    <row r="11" spans="3:10" ht="15.75" thickTop="1" x14ac:dyDescent="0.25"/>
    <row r="12" spans="3:10" ht="14.45" customHeight="1" x14ac:dyDescent="0.25">
      <c r="C12" s="165" t="s">
        <v>32</v>
      </c>
      <c r="D12" s="166" t="s">
        <v>94</v>
      </c>
      <c r="E12" s="166"/>
      <c r="F12" s="37"/>
      <c r="G12" s="37"/>
    </row>
    <row r="13" spans="3:10" x14ac:dyDescent="0.25">
      <c r="C13" s="165"/>
      <c r="D13" s="166"/>
      <c r="E13" s="166"/>
      <c r="F13" s="37"/>
      <c r="G13" s="37"/>
    </row>
    <row r="14" spans="3:10" ht="15.75" thickBot="1" x14ac:dyDescent="0.3"/>
    <row r="15" spans="3:10" ht="15.75" thickTop="1" x14ac:dyDescent="0.25">
      <c r="C15" s="16" t="s">
        <v>1</v>
      </c>
      <c r="D15" s="152" t="s">
        <v>10</v>
      </c>
      <c r="E15" s="17" t="s">
        <v>11</v>
      </c>
      <c r="F15" s="18" t="s">
        <v>8</v>
      </c>
      <c r="G15" s="19" t="s">
        <v>12</v>
      </c>
      <c r="H15" s="16" t="s">
        <v>13</v>
      </c>
    </row>
    <row r="16" spans="3:10" ht="15.75" thickBot="1" x14ac:dyDescent="0.3">
      <c r="C16" s="9" t="s">
        <v>2</v>
      </c>
      <c r="D16" s="153"/>
      <c r="E16" s="10" t="s">
        <v>3</v>
      </c>
      <c r="F16" s="11" t="s">
        <v>3</v>
      </c>
      <c r="G16" s="13" t="s">
        <v>3</v>
      </c>
      <c r="H16" s="9" t="s">
        <v>7</v>
      </c>
    </row>
    <row r="17" spans="3:10" ht="15.75" thickTop="1" x14ac:dyDescent="0.25">
      <c r="C17" s="30" t="s">
        <v>99</v>
      </c>
      <c r="D17" s="15" t="s">
        <v>100</v>
      </c>
      <c r="E17" s="31">
        <v>14.6</v>
      </c>
      <c r="F17" s="32">
        <v>7.6</v>
      </c>
      <c r="G17" s="33">
        <v>4.5999999999999996</v>
      </c>
      <c r="H17" s="47">
        <v>33.729999999999997</v>
      </c>
    </row>
    <row r="18" spans="3:10" ht="15.75" thickBot="1" x14ac:dyDescent="0.3">
      <c r="C18" s="30" t="s">
        <v>170</v>
      </c>
      <c r="D18" s="15" t="s">
        <v>100</v>
      </c>
      <c r="E18" s="31">
        <v>6</v>
      </c>
      <c r="F18" s="32">
        <v>6</v>
      </c>
      <c r="G18" s="33">
        <v>5</v>
      </c>
      <c r="H18" s="47">
        <v>28.88</v>
      </c>
    </row>
    <row r="19" spans="3:10" ht="16.5" thickTop="1" thickBot="1" x14ac:dyDescent="0.3">
      <c r="C19" s="167" t="s">
        <v>14</v>
      </c>
      <c r="D19" s="168"/>
      <c r="E19" s="168"/>
      <c r="F19" s="168"/>
      <c r="G19" s="169"/>
      <c r="H19" s="44">
        <f>SUM(H17:H18)</f>
        <v>62.61</v>
      </c>
    </row>
    <row r="20" spans="3:10" ht="15.75" thickTop="1" x14ac:dyDescent="0.25"/>
    <row r="21" spans="3:10" ht="15" customHeight="1" x14ac:dyDescent="0.25">
      <c r="C21" s="165" t="s">
        <v>32</v>
      </c>
      <c r="D21" s="166" t="s">
        <v>197</v>
      </c>
      <c r="E21" s="166"/>
      <c r="F21" s="166"/>
      <c r="G21" s="37"/>
    </row>
    <row r="22" spans="3:10" x14ac:dyDescent="0.25">
      <c r="C22" s="165"/>
      <c r="D22" s="166"/>
      <c r="E22" s="166"/>
      <c r="F22" s="166"/>
      <c r="G22" s="37"/>
    </row>
    <row r="23" spans="3:10" x14ac:dyDescent="0.25">
      <c r="C23" s="110"/>
      <c r="D23" s="111"/>
      <c r="E23" s="111"/>
      <c r="F23" s="111"/>
      <c r="G23" s="37"/>
    </row>
    <row r="24" spans="3:10" ht="26.25" x14ac:dyDescent="0.25">
      <c r="C24" s="150" t="s">
        <v>181</v>
      </c>
      <c r="D24" s="150"/>
      <c r="E24" s="150"/>
      <c r="F24" s="150"/>
      <c r="G24" s="150"/>
      <c r="H24" s="150"/>
      <c r="I24" s="150" t="s">
        <v>128</v>
      </c>
      <c r="J24" s="150"/>
    </row>
    <row r="25" spans="3:10" ht="27" thickBot="1" x14ac:dyDescent="0.3">
      <c r="C25" s="43"/>
      <c r="D25" s="43"/>
      <c r="E25" s="43"/>
      <c r="F25" s="43"/>
      <c r="G25" s="43"/>
      <c r="H25" s="43"/>
      <c r="I25" s="43"/>
    </row>
    <row r="26" spans="3:10" ht="15.75" thickTop="1" x14ac:dyDescent="0.25">
      <c r="C26" s="16" t="s">
        <v>1</v>
      </c>
      <c r="D26" s="152" t="s">
        <v>10</v>
      </c>
      <c r="E26" s="17" t="s">
        <v>11</v>
      </c>
      <c r="F26" s="18" t="s">
        <v>8</v>
      </c>
      <c r="G26" s="19" t="s">
        <v>12</v>
      </c>
      <c r="H26" s="16" t="s">
        <v>13</v>
      </c>
    </row>
    <row r="27" spans="3:10" ht="15.75" thickBot="1" x14ac:dyDescent="0.3">
      <c r="C27" s="9" t="s">
        <v>2</v>
      </c>
      <c r="D27" s="153"/>
      <c r="E27" s="10" t="s">
        <v>3</v>
      </c>
      <c r="F27" s="11" t="s">
        <v>3</v>
      </c>
      <c r="G27" s="13" t="s">
        <v>3</v>
      </c>
      <c r="H27" s="9" t="s">
        <v>7</v>
      </c>
    </row>
    <row r="28" spans="3:10" ht="16.5" thickTop="1" thickBot="1" x14ac:dyDescent="0.3">
      <c r="C28" s="55" t="s">
        <v>171</v>
      </c>
      <c r="D28" s="15" t="s">
        <v>199</v>
      </c>
      <c r="E28" s="31">
        <v>3</v>
      </c>
      <c r="F28" s="32">
        <v>4.5</v>
      </c>
      <c r="G28" s="33">
        <v>0</v>
      </c>
      <c r="H28" s="47">
        <v>7.01</v>
      </c>
    </row>
    <row r="29" spans="3:10" ht="16.5" thickTop="1" thickBot="1" x14ac:dyDescent="0.3">
      <c r="C29" s="167" t="s">
        <v>14</v>
      </c>
      <c r="D29" s="168"/>
      <c r="E29" s="168"/>
      <c r="F29" s="168"/>
      <c r="G29" s="169"/>
      <c r="H29" s="44">
        <f>SUM(H28:H28)</f>
        <v>7.01</v>
      </c>
    </row>
    <row r="30" spans="3:10" ht="15.75" thickTop="1" x14ac:dyDescent="0.25">
      <c r="C30" s="112"/>
      <c r="D30" s="112"/>
      <c r="E30" s="112"/>
      <c r="F30" s="112"/>
      <c r="G30" s="112"/>
      <c r="H30" s="68"/>
    </row>
    <row r="31" spans="3:10" x14ac:dyDescent="0.25">
      <c r="C31" s="165" t="s">
        <v>32</v>
      </c>
      <c r="D31" s="166" t="s">
        <v>169</v>
      </c>
      <c r="E31" s="166"/>
      <c r="F31" s="166"/>
      <c r="G31" s="112"/>
      <c r="H31" s="68"/>
    </row>
    <row r="32" spans="3:10" x14ac:dyDescent="0.25">
      <c r="C32" s="165"/>
      <c r="D32" s="166"/>
      <c r="E32" s="166"/>
      <c r="F32" s="166"/>
      <c r="G32" s="112"/>
      <c r="H32" s="68"/>
    </row>
    <row r="34" spans="3:10" ht="26.25" x14ac:dyDescent="0.25">
      <c r="C34" s="150" t="s">
        <v>173</v>
      </c>
      <c r="D34" s="150"/>
      <c r="E34" s="150"/>
      <c r="F34" s="150"/>
      <c r="G34" s="70"/>
      <c r="H34" s="70"/>
      <c r="I34" s="150" t="s">
        <v>175</v>
      </c>
      <c r="J34" s="150"/>
    </row>
    <row r="35" spans="3:10" ht="27" thickBot="1" x14ac:dyDescent="0.3">
      <c r="C35" s="43"/>
      <c r="D35" s="43"/>
      <c r="E35" s="43"/>
      <c r="F35" s="43"/>
      <c r="G35" s="43"/>
      <c r="H35" s="43"/>
      <c r="I35" s="43"/>
    </row>
    <row r="36" spans="3:10" ht="15.75" thickTop="1" x14ac:dyDescent="0.25">
      <c r="C36" s="16" t="s">
        <v>1</v>
      </c>
      <c r="D36" s="172" t="s">
        <v>10</v>
      </c>
      <c r="E36" s="173"/>
      <c r="F36" s="106" t="s">
        <v>8</v>
      </c>
      <c r="G36" s="102"/>
      <c r="H36" s="50"/>
    </row>
    <row r="37" spans="3:10" ht="15.75" thickBot="1" x14ac:dyDescent="0.3">
      <c r="C37" s="9" t="s">
        <v>2</v>
      </c>
      <c r="D37" s="174"/>
      <c r="E37" s="175"/>
      <c r="F37" s="107" t="s">
        <v>3</v>
      </c>
      <c r="G37" s="103"/>
      <c r="H37" s="64"/>
    </row>
    <row r="38" spans="3:10" ht="16.5" thickTop="1" thickBot="1" x14ac:dyDescent="0.3">
      <c r="C38" s="55" t="s">
        <v>95</v>
      </c>
      <c r="D38" s="170" t="s">
        <v>174</v>
      </c>
      <c r="E38" s="171"/>
      <c r="F38" s="108">
        <v>5</v>
      </c>
      <c r="G38" s="104"/>
      <c r="H38" s="66"/>
    </row>
    <row r="39" spans="3:10" ht="16.5" thickTop="1" thickBot="1" x14ac:dyDescent="0.3">
      <c r="C39" s="167" t="s">
        <v>14</v>
      </c>
      <c r="D39" s="168"/>
      <c r="E39" s="168"/>
      <c r="F39" s="109">
        <f>SUM(F38)</f>
        <v>5</v>
      </c>
      <c r="G39" s="105"/>
      <c r="H39" s="68"/>
    </row>
    <row r="40" spans="3:10" ht="15.75" thickTop="1" x14ac:dyDescent="0.25"/>
  </sheetData>
  <mergeCells count="21">
    <mergeCell ref="I34:J34"/>
    <mergeCell ref="D38:E38"/>
    <mergeCell ref="D36:E37"/>
    <mergeCell ref="C39:E39"/>
    <mergeCell ref="C34:F34"/>
    <mergeCell ref="D15:D16"/>
    <mergeCell ref="C19:G19"/>
    <mergeCell ref="C21:C22"/>
    <mergeCell ref="D21:F22"/>
    <mergeCell ref="I3:J3"/>
    <mergeCell ref="D5:D6"/>
    <mergeCell ref="C10:G10"/>
    <mergeCell ref="C12:C13"/>
    <mergeCell ref="D12:E13"/>
    <mergeCell ref="C3:H3"/>
    <mergeCell ref="C31:C32"/>
    <mergeCell ref="D31:F32"/>
    <mergeCell ref="I24:J24"/>
    <mergeCell ref="C24:H24"/>
    <mergeCell ref="D26:D27"/>
    <mergeCell ref="C29:G29"/>
  </mergeCells>
  <phoneticPr fontId="18" type="noConversion"/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4A27B6-9B7B-4815-8701-95D679F00B74}">
  <sheetPr>
    <tabColor rgb="FF00B050"/>
    <pageSetUpPr fitToPage="1"/>
  </sheetPr>
  <dimension ref="B2:I20"/>
  <sheetViews>
    <sheetView workbookViewId="0">
      <selection activeCell="I20" sqref="I20"/>
    </sheetView>
  </sheetViews>
  <sheetFormatPr defaultRowHeight="15" x14ac:dyDescent="0.25"/>
  <cols>
    <col min="4" max="4" width="14.140625" customWidth="1"/>
    <col min="5" max="5" width="9.85546875" customWidth="1"/>
    <col min="6" max="6" width="15.140625" customWidth="1"/>
  </cols>
  <sheetData>
    <row r="2" spans="2:9" ht="26.25" x14ac:dyDescent="0.25">
      <c r="B2" s="150" t="s">
        <v>198</v>
      </c>
      <c r="C2" s="150"/>
      <c r="D2" s="150"/>
      <c r="E2" s="150"/>
      <c r="F2" s="150"/>
      <c r="G2" s="70"/>
      <c r="H2" s="150" t="s">
        <v>182</v>
      </c>
      <c r="I2" s="150"/>
    </row>
    <row r="3" spans="2:9" ht="15.75" thickBot="1" x14ac:dyDescent="0.3"/>
    <row r="4" spans="2:9" ht="15.75" thickTop="1" x14ac:dyDescent="0.25">
      <c r="B4" s="16" t="s">
        <v>1</v>
      </c>
      <c r="C4" s="152" t="s">
        <v>10</v>
      </c>
      <c r="D4" s="17" t="s">
        <v>101</v>
      </c>
      <c r="E4" s="18" t="s">
        <v>102</v>
      </c>
      <c r="F4" s="19" t="s">
        <v>103</v>
      </c>
      <c r="G4" s="16" t="s">
        <v>13</v>
      </c>
    </row>
    <row r="5" spans="2:9" ht="15.75" thickBot="1" x14ac:dyDescent="0.3">
      <c r="B5" s="72" t="s">
        <v>2</v>
      </c>
      <c r="C5" s="160"/>
      <c r="D5" s="73" t="s">
        <v>3</v>
      </c>
      <c r="E5" s="74" t="s">
        <v>3</v>
      </c>
      <c r="F5" s="75" t="s">
        <v>3</v>
      </c>
      <c r="G5" s="72" t="s">
        <v>7</v>
      </c>
    </row>
    <row r="6" spans="2:9" ht="15.75" thickTop="1" x14ac:dyDescent="0.25">
      <c r="B6" s="76">
        <v>4.1259999999999998E-2</v>
      </c>
      <c r="C6" s="161" t="s">
        <v>27</v>
      </c>
      <c r="D6" s="185">
        <f>(B7-B6)*1000</f>
        <v>48.580000000000005</v>
      </c>
      <c r="E6" s="186" t="s">
        <v>105</v>
      </c>
      <c r="F6" s="186" t="s">
        <v>6</v>
      </c>
      <c r="G6" s="187">
        <v>320</v>
      </c>
      <c r="H6" s="92" t="s">
        <v>148</v>
      </c>
    </row>
    <row r="7" spans="2:9" ht="15.75" thickBot="1" x14ac:dyDescent="0.3">
      <c r="B7" s="77">
        <v>8.9840000000000003E-2</v>
      </c>
      <c r="C7" s="162"/>
      <c r="D7" s="180"/>
      <c r="E7" s="181"/>
      <c r="F7" s="181"/>
      <c r="G7" s="182"/>
      <c r="H7" s="92"/>
    </row>
    <row r="8" spans="2:9" x14ac:dyDescent="0.25">
      <c r="B8" s="79">
        <v>0.66703999999999997</v>
      </c>
      <c r="C8" s="156" t="s">
        <v>157</v>
      </c>
      <c r="D8" s="183">
        <f t="shared" ref="D8" si="0">(B9-B8)*1000</f>
        <v>43.49000000000003</v>
      </c>
      <c r="E8" s="176" t="s">
        <v>106</v>
      </c>
      <c r="F8" s="176" t="s">
        <v>6</v>
      </c>
      <c r="G8" s="178">
        <v>158</v>
      </c>
      <c r="H8" s="92" t="s">
        <v>149</v>
      </c>
    </row>
    <row r="9" spans="2:9" ht="15.75" thickBot="1" x14ac:dyDescent="0.3">
      <c r="B9" s="80">
        <v>0.71052999999999999</v>
      </c>
      <c r="C9" s="157"/>
      <c r="D9" s="184"/>
      <c r="E9" s="177"/>
      <c r="F9" s="177"/>
      <c r="G9" s="179"/>
      <c r="H9" s="92"/>
    </row>
    <row r="10" spans="2:9" x14ac:dyDescent="0.25">
      <c r="B10" s="77">
        <v>0.79769999999999996</v>
      </c>
      <c r="C10" s="162" t="s">
        <v>157</v>
      </c>
      <c r="D10" s="180">
        <f t="shared" ref="D10" si="1">(B11-B10)*1000</f>
        <v>31.210000000000072</v>
      </c>
      <c r="E10" s="181" t="s">
        <v>107</v>
      </c>
      <c r="F10" s="181" t="s">
        <v>6</v>
      </c>
      <c r="G10" s="182">
        <v>211</v>
      </c>
      <c r="H10" s="92" t="s">
        <v>148</v>
      </c>
    </row>
    <row r="11" spans="2:9" ht="15.75" thickBot="1" x14ac:dyDescent="0.3">
      <c r="B11" s="77">
        <v>0.82891000000000004</v>
      </c>
      <c r="C11" s="162"/>
      <c r="D11" s="180"/>
      <c r="E11" s="181"/>
      <c r="F11" s="181"/>
      <c r="G11" s="182"/>
    </row>
    <row r="12" spans="2:9" ht="16.5" thickTop="1" thickBot="1" x14ac:dyDescent="0.3">
      <c r="B12" s="167" t="s">
        <v>104</v>
      </c>
      <c r="C12" s="168"/>
      <c r="D12" s="168"/>
      <c r="E12" s="168"/>
      <c r="F12" s="168"/>
      <c r="G12" s="78">
        <f>SUM(G6:G11)</f>
        <v>689</v>
      </c>
    </row>
    <row r="13" spans="2:9" ht="15.75" thickTop="1" x14ac:dyDescent="0.25"/>
    <row r="14" spans="2:9" ht="15" customHeight="1" x14ac:dyDescent="0.25">
      <c r="B14" s="189" t="s">
        <v>150</v>
      </c>
      <c r="C14" s="189"/>
      <c r="D14" s="190" t="s">
        <v>151</v>
      </c>
      <c r="E14" s="190"/>
      <c r="F14" s="190"/>
    </row>
    <row r="15" spans="2:9" x14ac:dyDescent="0.25">
      <c r="B15" s="62"/>
      <c r="C15" s="63"/>
      <c r="D15" s="190" t="s">
        <v>152</v>
      </c>
      <c r="E15" s="190"/>
      <c r="F15" s="190"/>
    </row>
    <row r="17" spans="2:7" x14ac:dyDescent="0.25">
      <c r="B17" s="67" t="s">
        <v>104</v>
      </c>
      <c r="C17" s="188" t="s">
        <v>153</v>
      </c>
      <c r="D17" s="188"/>
      <c r="E17" s="188"/>
      <c r="F17" s="93">
        <f>G8</f>
        <v>158</v>
      </c>
      <c r="G17" s="64" t="s">
        <v>7</v>
      </c>
    </row>
    <row r="18" spans="2:7" x14ac:dyDescent="0.25">
      <c r="C18" s="188" t="s">
        <v>154</v>
      </c>
      <c r="D18" s="188"/>
      <c r="E18" s="188"/>
      <c r="F18" s="93">
        <f>G12</f>
        <v>689</v>
      </c>
      <c r="G18" s="64" t="s">
        <v>7</v>
      </c>
    </row>
    <row r="19" spans="2:7" x14ac:dyDescent="0.25">
      <c r="C19" s="188" t="s">
        <v>155</v>
      </c>
      <c r="D19" s="188"/>
      <c r="E19" s="188"/>
      <c r="F19" s="93">
        <f>G6+G10</f>
        <v>531</v>
      </c>
      <c r="G19" s="64" t="s">
        <v>7</v>
      </c>
    </row>
    <row r="20" spans="2:7" x14ac:dyDescent="0.25">
      <c r="C20" s="188" t="s">
        <v>156</v>
      </c>
      <c r="D20" s="188"/>
      <c r="E20" s="188"/>
      <c r="F20" s="93">
        <f>G8</f>
        <v>158</v>
      </c>
      <c r="G20" s="64" t="s">
        <v>7</v>
      </c>
    </row>
  </sheetData>
  <mergeCells count="26">
    <mergeCell ref="C17:E17"/>
    <mergeCell ref="C18:E18"/>
    <mergeCell ref="C19:E19"/>
    <mergeCell ref="C20:E20"/>
    <mergeCell ref="B14:C14"/>
    <mergeCell ref="D15:F15"/>
    <mergeCell ref="D14:F14"/>
    <mergeCell ref="H2:I2"/>
    <mergeCell ref="C4:C5"/>
    <mergeCell ref="C6:C7"/>
    <mergeCell ref="D6:D7"/>
    <mergeCell ref="E6:E7"/>
    <mergeCell ref="F6:F7"/>
    <mergeCell ref="G6:G7"/>
    <mergeCell ref="E8:E9"/>
    <mergeCell ref="F8:F9"/>
    <mergeCell ref="G8:G9"/>
    <mergeCell ref="B12:F12"/>
    <mergeCell ref="B2:F2"/>
    <mergeCell ref="C10:C11"/>
    <mergeCell ref="D10:D11"/>
    <mergeCell ref="E10:E11"/>
    <mergeCell ref="F10:F11"/>
    <mergeCell ref="G10:G11"/>
    <mergeCell ref="C8:C9"/>
    <mergeCell ref="D8:D9"/>
  </mergeCells>
  <pageMargins left="0.7" right="0.7" top="0.78740157499999996" bottom="0.78740157499999996" header="0.3" footer="0.3"/>
  <pageSetup paperSize="9" scale="93" orientation="portrait" horizontalDpi="4294967293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4EB212-1BC9-441E-B433-24304A697F04}">
  <sheetPr>
    <tabColor rgb="FF00B050"/>
  </sheetPr>
  <dimension ref="B2:G14"/>
  <sheetViews>
    <sheetView workbookViewId="0">
      <selection activeCell="G13" sqref="G13"/>
    </sheetView>
  </sheetViews>
  <sheetFormatPr defaultRowHeight="15" x14ac:dyDescent="0.25"/>
  <cols>
    <col min="2" max="2" width="10.28515625" customWidth="1"/>
    <col min="3" max="3" width="10.5703125" customWidth="1"/>
  </cols>
  <sheetData>
    <row r="2" spans="2:7" ht="26.25" x14ac:dyDescent="0.25">
      <c r="B2" s="150" t="s">
        <v>47</v>
      </c>
      <c r="C2" s="150"/>
      <c r="D2" s="150"/>
      <c r="E2" s="150" t="s">
        <v>183</v>
      </c>
      <c r="F2" s="150"/>
      <c r="G2" s="70"/>
    </row>
    <row r="3" spans="2:7" ht="27" thickBot="1" x14ac:dyDescent="0.3">
      <c r="B3" s="43"/>
      <c r="C3" s="43"/>
      <c r="D3" s="43"/>
      <c r="E3" s="43"/>
      <c r="F3" s="43"/>
      <c r="G3" s="43"/>
    </row>
    <row r="4" spans="2:7" ht="15.75" thickTop="1" x14ac:dyDescent="0.25">
      <c r="B4" s="161" t="s">
        <v>25</v>
      </c>
      <c r="C4" s="172" t="s">
        <v>50</v>
      </c>
      <c r="D4" s="194"/>
      <c r="E4" s="50"/>
      <c r="F4" s="50"/>
      <c r="G4" s="50"/>
    </row>
    <row r="5" spans="2:7" ht="15.75" thickBot="1" x14ac:dyDescent="0.3">
      <c r="B5" s="193"/>
      <c r="C5" s="174"/>
      <c r="D5" s="195"/>
      <c r="E5" s="64"/>
      <c r="F5" s="64"/>
      <c r="G5" s="64"/>
    </row>
    <row r="6" spans="2:7" ht="15.75" thickTop="1" x14ac:dyDescent="0.25">
      <c r="B6" s="55" t="s">
        <v>49</v>
      </c>
      <c r="C6" s="196">
        <v>10</v>
      </c>
      <c r="D6" s="197"/>
      <c r="E6" s="65"/>
      <c r="F6" s="65"/>
      <c r="G6" s="66"/>
    </row>
    <row r="7" spans="2:7" x14ac:dyDescent="0.25">
      <c r="B7" s="55" t="s">
        <v>48</v>
      </c>
      <c r="C7" s="198">
        <v>7</v>
      </c>
      <c r="D7" s="199"/>
      <c r="E7" s="65"/>
      <c r="F7" s="65"/>
      <c r="G7" s="66"/>
    </row>
    <row r="8" spans="2:7" x14ac:dyDescent="0.25">
      <c r="B8" s="55" t="s">
        <v>129</v>
      </c>
      <c r="C8" s="198">
        <v>3</v>
      </c>
      <c r="D8" s="199"/>
      <c r="E8" s="65"/>
      <c r="F8" s="65"/>
      <c r="G8" s="66"/>
    </row>
    <row r="9" spans="2:7" ht="15.75" thickBot="1" x14ac:dyDescent="0.3">
      <c r="B9" s="30" t="s">
        <v>130</v>
      </c>
      <c r="C9" s="191">
        <v>1</v>
      </c>
      <c r="D9" s="192"/>
      <c r="E9" s="65"/>
      <c r="F9" s="65"/>
      <c r="G9" s="66"/>
    </row>
    <row r="10" spans="2:7" ht="15.75" thickTop="1" x14ac:dyDescent="0.25">
      <c r="B10" s="69"/>
      <c r="C10" s="67"/>
      <c r="D10" s="67"/>
      <c r="E10" s="67"/>
      <c r="F10" s="67"/>
      <c r="G10" s="68"/>
    </row>
    <row r="13" spans="2:7" x14ac:dyDescent="0.25">
      <c r="B13" s="62"/>
      <c r="C13" s="63"/>
      <c r="D13" s="63"/>
      <c r="E13" s="37"/>
      <c r="F13" s="37"/>
    </row>
    <row r="14" spans="2:7" x14ac:dyDescent="0.25">
      <c r="B14" s="62"/>
      <c r="C14" s="63"/>
      <c r="D14" s="63"/>
      <c r="E14" s="37"/>
      <c r="F14" s="37"/>
    </row>
  </sheetData>
  <mergeCells count="8">
    <mergeCell ref="C9:D9"/>
    <mergeCell ref="E2:F2"/>
    <mergeCell ref="B4:B5"/>
    <mergeCell ref="B2:D2"/>
    <mergeCell ref="C4:D5"/>
    <mergeCell ref="C6:D6"/>
    <mergeCell ref="C7:D7"/>
    <mergeCell ref="C8:D8"/>
  </mergeCells>
  <pageMargins left="0.7" right="0.7" top="0.78740157499999996" bottom="0.78740157499999996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8</vt:i4>
      </vt:variant>
    </vt:vector>
  </HeadingPairs>
  <TitlesOfParts>
    <vt:vector size="8" baseType="lpstr">
      <vt:lpstr>vozovka</vt:lpstr>
      <vt:lpstr>zemní práce</vt:lpstr>
      <vt:lpstr>Gabion</vt:lpstr>
      <vt:lpstr>TP</vt:lpstr>
      <vt:lpstr>Příkopy</vt:lpstr>
      <vt:lpstr>sjezdy</vt:lpstr>
      <vt:lpstr>Lesní sklady výkaz</vt:lpstr>
      <vt:lpstr>trhání pařezů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Tichá Alena</dc:creator>
  <cp:lastModifiedBy>Ježek Jiří</cp:lastModifiedBy>
  <cp:lastPrinted>2025-06-24T07:48:30Z</cp:lastPrinted>
  <dcterms:created xsi:type="dcterms:W3CDTF">2020-12-29T15:01:19Z</dcterms:created>
  <dcterms:modified xsi:type="dcterms:W3CDTF">2025-06-24T08:10:04Z</dcterms:modified>
</cp:coreProperties>
</file>