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1 - SO 01 - Novostavba sk..." sheetId="2" r:id="rId2"/>
    <sheet name="2 - SO 02 - Manipulační p..." sheetId="3" r:id="rId3"/>
    <sheet name="3 - SO 03 Kanalizace spla..." sheetId="4" r:id="rId4"/>
    <sheet name="4 - SO 04 Kanalizace dešťová" sheetId="5" r:id="rId5"/>
    <sheet name="5 - SO 05 Komunikace a zp..." sheetId="6" r:id="rId6"/>
    <sheet name="6 -  VRN" sheetId="7" r:id="rId7"/>
    <sheet name="1a - Zastřešení a ocelová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'1 - SO 01 - Novostavba sk...'!$C$128:$K$205</definedName>
    <definedName name="_xlnm.Print_Area" localSheetId="1">'1 - SO 01 - Novostavba sk...'!$C$4:$J$76,'1 - SO 01 - Novostavba sk...'!$C$82:$J$110,'1 - SO 01 - Novostavba sk...'!$C$116:$J$205</definedName>
    <definedName name="_xlnm.Print_Titles" localSheetId="1">'1 - SO 01 - Novostavba sk...'!$128:$128</definedName>
    <definedName name="_xlnm._FilterDatabase" localSheetId="2" hidden="1">'2 - SO 02 - Manipulační p...'!$C$120:$K$141</definedName>
    <definedName name="_xlnm.Print_Area" localSheetId="2">'2 - SO 02 - Manipulační p...'!$C$4:$J$76,'2 - SO 02 - Manipulační p...'!$C$82:$J$102,'2 - SO 02 - Manipulační p...'!$C$108:$J$141</definedName>
    <definedName name="_xlnm.Print_Titles" localSheetId="2">'2 - SO 02 - Manipulační p...'!$120:$120</definedName>
    <definedName name="_xlnm._FilterDatabase" localSheetId="3" hidden="1">'3 - SO 03 Kanalizace spla...'!$C$120:$K$150</definedName>
    <definedName name="_xlnm.Print_Area" localSheetId="3">'3 - SO 03 Kanalizace spla...'!$C$4:$J$76,'3 - SO 03 Kanalizace spla...'!$C$82:$J$102,'3 - SO 03 Kanalizace spla...'!$C$108:$J$150</definedName>
    <definedName name="_xlnm.Print_Titles" localSheetId="3">'3 - SO 03 Kanalizace spla...'!$120:$120</definedName>
    <definedName name="_xlnm._FilterDatabase" localSheetId="4" hidden="1">'4 - SO 04 Kanalizace dešťová'!$C$120:$K$150</definedName>
    <definedName name="_xlnm.Print_Area" localSheetId="4">'4 - SO 04 Kanalizace dešťová'!$C$4:$J$76,'4 - SO 04 Kanalizace dešťová'!$C$82:$J$102,'4 - SO 04 Kanalizace dešťová'!$C$108:$J$150</definedName>
    <definedName name="_xlnm.Print_Titles" localSheetId="4">'4 - SO 04 Kanalizace dešťová'!$120:$120</definedName>
    <definedName name="_xlnm._FilterDatabase" localSheetId="5" hidden="1">'5 - SO 05 Komunikace a zp...'!$C$120:$K$142</definedName>
    <definedName name="_xlnm.Print_Area" localSheetId="5">'5 - SO 05 Komunikace a zp...'!$C$4:$J$76,'5 - SO 05 Komunikace a zp...'!$C$82:$J$102,'5 - SO 05 Komunikace a zp...'!$C$108:$J$142</definedName>
    <definedName name="_xlnm.Print_Titles" localSheetId="5">'5 - SO 05 Komunikace a zp...'!$120:$120</definedName>
    <definedName name="_xlnm._FilterDatabase" localSheetId="6" hidden="1">'6 -  VRN'!$C$119:$K$128</definedName>
    <definedName name="_xlnm.Print_Area" localSheetId="6">'6 -  VRN'!$C$4:$J$76,'6 -  VRN'!$C$82:$J$101,'6 -  VRN'!$C$107:$J$128</definedName>
    <definedName name="_xlnm.Print_Titles" localSheetId="6">'6 -  VRN'!$119:$119</definedName>
    <definedName name="_xlnm._FilterDatabase" localSheetId="7" hidden="1">'1a - Zastřešení a ocelová...'!$C$120:$K$146</definedName>
    <definedName name="_xlnm.Print_Area" localSheetId="7">'1a - Zastřešení a ocelová...'!$C$4:$J$76,'1a - Zastřešení a ocelová...'!$C$82:$J$102,'1a - Zastřešení a ocelová...'!$C$108:$J$146</definedName>
    <definedName name="_xlnm.Print_Titles" localSheetId="7">'1a - Zastřešení a ocelová...'!$120:$120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29"/>
  <c r="BH129"/>
  <c r="BG129"/>
  <c r="BF129"/>
  <c r="T129"/>
  <c r="R129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91"/>
  <c r="J20"/>
  <c r="J18"/>
  <c r="E18"/>
  <c r="F118"/>
  <c r="J17"/>
  <c r="J12"/>
  <c r="J89"/>
  <c r="E7"/>
  <c r="E111"/>
  <c i="7" r="J37"/>
  <c r="J36"/>
  <c i="1" r="AY100"/>
  <c i="7" r="J35"/>
  <c i="1" r="AX100"/>
  <c i="7" r="BI128"/>
  <c r="BH128"/>
  <c r="BG128"/>
  <c r="BF128"/>
  <c r="T128"/>
  <c r="T127"/>
  <c r="R128"/>
  <c r="R127"/>
  <c r="P128"/>
  <c r="P127"/>
  <c r="BI126"/>
  <c r="BH126"/>
  <c r="BG126"/>
  <c r="BF126"/>
  <c r="T126"/>
  <c r="T125"/>
  <c r="R126"/>
  <c r="R125"/>
  <c r="P126"/>
  <c r="P125"/>
  <c r="BI124"/>
  <c r="BH124"/>
  <c r="BG124"/>
  <c r="BF124"/>
  <c r="T124"/>
  <c r="R124"/>
  <c r="P124"/>
  <c r="BI123"/>
  <c r="BH123"/>
  <c r="BG123"/>
  <c r="BF123"/>
  <c r="T123"/>
  <c r="R123"/>
  <c r="P123"/>
  <c r="F114"/>
  <c r="E112"/>
  <c r="F89"/>
  <c r="E87"/>
  <c r="J24"/>
  <c r="E24"/>
  <c r="J92"/>
  <c r="J23"/>
  <c r="J21"/>
  <c r="E21"/>
  <c r="J116"/>
  <c r="J20"/>
  <c r="J18"/>
  <c r="E18"/>
  <c r="F92"/>
  <c r="J17"/>
  <c r="J15"/>
  <c r="E15"/>
  <c r="F116"/>
  <c r="J14"/>
  <c r="J12"/>
  <c r="J89"/>
  <c r="E7"/>
  <c r="E85"/>
  <c i="6" r="J37"/>
  <c r="J36"/>
  <c i="1" r="AY99"/>
  <c i="6" r="J35"/>
  <c i="1" r="AX99"/>
  <c i="6" r="BI142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117"/>
  <c r="J20"/>
  <c r="J18"/>
  <c r="E18"/>
  <c r="F92"/>
  <c r="J17"/>
  <c r="J15"/>
  <c r="E15"/>
  <c r="F117"/>
  <c r="J14"/>
  <c r="J12"/>
  <c r="J115"/>
  <c r="E7"/>
  <c r="E85"/>
  <c i="5" r="J37"/>
  <c r="J36"/>
  <c i="1" r="AY98"/>
  <c i="5" r="J35"/>
  <c i="1" r="AX98"/>
  <c i="5"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117"/>
  <c r="J20"/>
  <c r="J18"/>
  <c r="E18"/>
  <c r="F92"/>
  <c r="J17"/>
  <c r="J15"/>
  <c r="E15"/>
  <c r="F91"/>
  <c r="J14"/>
  <c r="J12"/>
  <c r="J89"/>
  <c r="E7"/>
  <c r="E111"/>
  <c i="4" r="J37"/>
  <c r="J36"/>
  <c i="1" r="AY97"/>
  <c i="4" r="J35"/>
  <c i="1" r="AX97"/>
  <c i="4"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5"/>
  <c r="E113"/>
  <c r="F89"/>
  <c r="E87"/>
  <c r="J24"/>
  <c r="E24"/>
  <c r="J118"/>
  <c r="J23"/>
  <c r="J21"/>
  <c r="E21"/>
  <c r="J91"/>
  <c r="J20"/>
  <c r="J18"/>
  <c r="E18"/>
  <c r="F118"/>
  <c r="J17"/>
  <c r="J15"/>
  <c r="E15"/>
  <c r="F117"/>
  <c r="J14"/>
  <c r="J12"/>
  <c r="J115"/>
  <c r="E7"/>
  <c r="E85"/>
  <c i="3" r="J37"/>
  <c r="J36"/>
  <c i="1" r="AY96"/>
  <c i="3" r="J35"/>
  <c i="1" r="AX96"/>
  <c i="3" r="BI141"/>
  <c r="BH141"/>
  <c r="BG141"/>
  <c r="BF141"/>
  <c r="T141"/>
  <c r="T140"/>
  <c r="R141"/>
  <c r="R140"/>
  <c r="P141"/>
  <c r="P140"/>
  <c r="BI139"/>
  <c r="BH139"/>
  <c r="BG139"/>
  <c r="BF139"/>
  <c r="T139"/>
  <c r="T138"/>
  <c r="R139"/>
  <c r="R138"/>
  <c r="P139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F115"/>
  <c r="E113"/>
  <c r="F89"/>
  <c r="E87"/>
  <c r="J24"/>
  <c r="E24"/>
  <c r="J92"/>
  <c r="J23"/>
  <c r="J21"/>
  <c r="E21"/>
  <c r="J91"/>
  <c r="J20"/>
  <c r="J18"/>
  <c r="E18"/>
  <c r="F118"/>
  <c r="J17"/>
  <c r="J15"/>
  <c r="E15"/>
  <c r="F117"/>
  <c r="J14"/>
  <c r="J12"/>
  <c r="J115"/>
  <c r="E7"/>
  <c r="E111"/>
  <c i="2" r="J37"/>
  <c r="J36"/>
  <c i="1" r="AY95"/>
  <c i="2" r="J35"/>
  <c i="1" r="AX95"/>
  <c i="2" r="BI205"/>
  <c r="BH205"/>
  <c r="BG205"/>
  <c r="BF205"/>
  <c r="T205"/>
  <c r="T204"/>
  <c r="R205"/>
  <c r="R204"/>
  <c r="P205"/>
  <c r="P204"/>
  <c r="BI203"/>
  <c r="BH203"/>
  <c r="BG203"/>
  <c r="BF203"/>
  <c r="T203"/>
  <c r="T202"/>
  <c r="R203"/>
  <c r="R202"/>
  <c r="P203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4"/>
  <c r="BH184"/>
  <c r="BG184"/>
  <c r="BF184"/>
  <c r="T184"/>
  <c r="T183"/>
  <c r="R184"/>
  <c r="R183"/>
  <c r="P184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7"/>
  <c r="BH147"/>
  <c r="BG147"/>
  <c r="BF147"/>
  <c r="T147"/>
  <c r="R147"/>
  <c r="P147"/>
  <c r="BI146"/>
  <c r="BH146"/>
  <c r="BG146"/>
  <c r="BF146"/>
  <c r="T146"/>
  <c r="R146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F123"/>
  <c r="E121"/>
  <c r="F89"/>
  <c r="E87"/>
  <c r="J24"/>
  <c r="E24"/>
  <c r="J126"/>
  <c r="J23"/>
  <c r="J21"/>
  <c r="E21"/>
  <c r="J91"/>
  <c r="J20"/>
  <c r="J18"/>
  <c r="E18"/>
  <c r="F126"/>
  <c r="J17"/>
  <c r="J15"/>
  <c r="E15"/>
  <c r="F125"/>
  <c r="J14"/>
  <c r="J12"/>
  <c r="J123"/>
  <c r="E7"/>
  <c r="E119"/>
  <c i="1" r="L90"/>
  <c r="AM90"/>
  <c r="AM89"/>
  <c r="L89"/>
  <c r="AM87"/>
  <c r="L87"/>
  <c r="L85"/>
  <c r="L84"/>
  <c i="2" r="BK193"/>
  <c r="J160"/>
  <c r="BK133"/>
  <c r="BK194"/>
  <c r="J176"/>
  <c r="J147"/>
  <c r="J195"/>
  <c r="J170"/>
  <c r="J150"/>
  <c r="BK138"/>
  <c r="J191"/>
  <c r="J182"/>
  <c r="J158"/>
  <c r="BK136"/>
  <c r="BK168"/>
  <c r="BK147"/>
  <c r="J177"/>
  <c r="J149"/>
  <c i="3" r="J141"/>
  <c r="BK126"/>
  <c r="J126"/>
  <c r="BK141"/>
  <c i="4" r="BK134"/>
  <c r="BK127"/>
  <c r="BK128"/>
  <c r="BK137"/>
  <c r="BK142"/>
  <c r="J134"/>
  <c i="5" r="BK149"/>
  <c r="BK124"/>
  <c r="J149"/>
  <c r="BK127"/>
  <c r="J144"/>
  <c r="BK143"/>
  <c i="6" r="J134"/>
  <c r="BK128"/>
  <c r="J136"/>
  <c r="BK135"/>
  <c i="7" r="BK128"/>
  <c i="8" r="J136"/>
  <c r="BK145"/>
  <c r="BK136"/>
  <c r="J133"/>
  <c r="J134"/>
  <c i="2" r="BK197"/>
  <c r="J190"/>
  <c r="BK159"/>
  <c r="J205"/>
  <c r="J187"/>
  <c r="J163"/>
  <c r="J139"/>
  <c r="J181"/>
  <c r="BK166"/>
  <c r="J146"/>
  <c r="BK132"/>
  <c r="BK190"/>
  <c r="J173"/>
  <c r="J159"/>
  <c r="J133"/>
  <c r="BK158"/>
  <c r="BK134"/>
  <c r="BK161"/>
  <c r="BK146"/>
  <c i="3" r="J139"/>
  <c r="BK133"/>
  <c r="BK127"/>
  <c r="J134"/>
  <c i="4" r="J133"/>
  <c r="J126"/>
  <c r="BK149"/>
  <c r="BK131"/>
  <c r="J147"/>
  <c r="J142"/>
  <c r="BK126"/>
  <c i="5" r="BK134"/>
  <c r="BK147"/>
  <c r="BK144"/>
  <c r="J150"/>
  <c r="J131"/>
  <c r="BK141"/>
  <c i="6" r="J126"/>
  <c r="J125"/>
  <c r="J124"/>
  <c r="J141"/>
  <c i="7" r="J123"/>
  <c i="8" r="J132"/>
  <c r="J128"/>
  <c r="BK139"/>
  <c r="BK146"/>
  <c r="J142"/>
  <c i="2" r="BK203"/>
  <c r="J171"/>
  <c r="BK149"/>
  <c r="BK191"/>
  <c r="BK179"/>
  <c r="J168"/>
  <c r="J136"/>
  <c r="BK192"/>
  <c r="BK160"/>
  <c r="BK143"/>
  <c r="J197"/>
  <c r="J188"/>
  <c r="BK171"/>
  <c r="J132"/>
  <c r="BK154"/>
  <c r="BK175"/>
  <c r="J152"/>
  <c i="3" r="J132"/>
  <c r="BK136"/>
  <c r="J133"/>
  <c r="J125"/>
  <c i="4" r="BK150"/>
  <c r="BK124"/>
  <c r="J138"/>
  <c r="BK141"/>
  <c r="BK143"/>
  <c r="BK129"/>
  <c i="5" r="J127"/>
  <c i="6" r="J138"/>
  <c r="BK126"/>
  <c r="BK131"/>
  <c r="J128"/>
  <c i="8" r="BK140"/>
  <c r="J125"/>
  <c r="J135"/>
  <c r="BK141"/>
  <c r="J141"/>
  <c r="J126"/>
  <c i="2" r="J198"/>
  <c r="J162"/>
  <c r="J143"/>
  <c r="J192"/>
  <c r="BK182"/>
  <c r="BK170"/>
  <c r="J144"/>
  <c r="F37"/>
  <c i="3" r="BK137"/>
  <c r="BK131"/>
  <c r="J128"/>
  <c r="J135"/>
  <c i="4" r="J140"/>
  <c r="J136"/>
  <c r="BK133"/>
  <c r="J131"/>
  <c r="J124"/>
  <c i="5" r="J147"/>
  <c r="BK131"/>
  <c r="J141"/>
  <c r="BK137"/>
  <c r="J145"/>
  <c r="J130"/>
  <c r="J133"/>
  <c i="6" r="BK127"/>
  <c r="BK141"/>
  <c r="J133"/>
  <c i="7" r="BK126"/>
  <c i="8" r="BK137"/>
  <c r="J140"/>
  <c r="BK138"/>
  <c r="BK133"/>
  <c r="J129"/>
  <c r="BK142"/>
  <c i="2" r="J193"/>
  <c r="BK172"/>
  <c r="BK145"/>
  <c i="1" r="AS94"/>
  <c i="2" r="BK200"/>
  <c r="BK180"/>
  <c r="J161"/>
  <c r="J141"/>
  <c r="BK163"/>
  <c r="BK135"/>
  <c r="BK174"/>
  <c r="J138"/>
  <c i="3" r="BK128"/>
  <c r="BK135"/>
  <c r="J137"/>
  <c i="4" r="J150"/>
  <c r="J149"/>
  <c r="BK140"/>
  <c r="J127"/>
  <c r="BK130"/>
  <c r="J137"/>
  <c i="5" r="BK139"/>
  <c r="BK150"/>
  <c r="BK145"/>
  <c r="J128"/>
  <c r="J139"/>
  <c r="J124"/>
  <c i="6" r="J137"/>
  <c r="BK133"/>
  <c r="BK142"/>
  <c r="J142"/>
  <c i="7" r="BK123"/>
  <c r="J126"/>
  <c i="8" r="BK132"/>
  <c r="BK143"/>
  <c r="BK129"/>
  <c r="J137"/>
  <c i="2" r="J199"/>
  <c r="BK188"/>
  <c r="J154"/>
  <c r="BK199"/>
  <c r="BK181"/>
  <c r="BK167"/>
  <c r="BK141"/>
  <c r="J200"/>
  <c r="J175"/>
  <c r="BK164"/>
  <c r="BK139"/>
  <c r="J194"/>
  <c r="J179"/>
  <c r="BK157"/>
  <c r="BK189"/>
  <c r="BK142"/>
  <c r="BK178"/>
  <c r="J135"/>
  <c i="3" r="BK132"/>
  <c r="J127"/>
  <c r="J129"/>
  <c i="4" r="BK146"/>
  <c r="BK138"/>
  <c r="BK136"/>
  <c r="J141"/>
  <c r="BK139"/>
  <c r="J139"/>
  <c r="BK125"/>
  <c i="5" r="J143"/>
  <c r="J140"/>
  <c r="BK138"/>
  <c r="J136"/>
  <c r="BK130"/>
  <c r="J129"/>
  <c r="J142"/>
  <c r="J126"/>
  <c r="BK129"/>
  <c i="6" r="BK136"/>
  <c r="BK129"/>
  <c r="BK125"/>
  <c r="J127"/>
  <c i="7" r="BK124"/>
  <c i="8" r="J143"/>
  <c r="BK144"/>
  <c r="BK134"/>
  <c r="BK125"/>
  <c i="2" r="BK195"/>
  <c r="J166"/>
  <c r="BK205"/>
  <c r="J184"/>
  <c r="J164"/>
  <c r="J142"/>
  <c r="BK198"/>
  <c r="J167"/>
  <c r="J145"/>
  <c r="J201"/>
  <c r="J189"/>
  <c r="BK162"/>
  <c r="BK137"/>
  <c r="BK173"/>
  <c r="J137"/>
  <c r="BK176"/>
  <c r="BK151"/>
  <c i="3" r="BK124"/>
  <c r="BK129"/>
  <c r="J124"/>
  <c r="BK125"/>
  <c i="4" r="J144"/>
  <c r="BK147"/>
  <c r="J146"/>
  <c r="J145"/>
  <c r="J125"/>
  <c r="J130"/>
  <c i="5" r="BK128"/>
  <c r="J146"/>
  <c r="BK142"/>
  <c r="BK125"/>
  <c r="BK126"/>
  <c r="J138"/>
  <c r="BK136"/>
  <c i="6" r="BK137"/>
  <c r="BK134"/>
  <c r="BK138"/>
  <c r="J131"/>
  <c r="BK124"/>
  <c i="7" r="J124"/>
  <c i="8" r="BK135"/>
  <c r="J145"/>
  <c r="J124"/>
  <c r="J138"/>
  <c r="BK124"/>
  <c i="2" r="BK201"/>
  <c r="J180"/>
  <c r="J151"/>
  <c r="J196"/>
  <c r="J174"/>
  <c r="BK155"/>
  <c r="J203"/>
  <c r="J178"/>
  <c r="BK152"/>
  <c r="BK144"/>
  <c r="BK196"/>
  <c r="BK184"/>
  <c r="J172"/>
  <c r="BK150"/>
  <c r="BK177"/>
  <c r="J157"/>
  <c r="BK187"/>
  <c r="J155"/>
  <c r="J134"/>
  <c i="3" r="BK139"/>
  <c r="BK134"/>
  <c r="J131"/>
  <c r="J136"/>
  <c i="4" r="J128"/>
  <c r="BK145"/>
  <c r="BK144"/>
  <c r="J129"/>
  <c r="J143"/>
  <c i="5" r="BK133"/>
  <c r="J125"/>
  <c r="BK140"/>
  <c r="BK146"/>
  <c r="J134"/>
  <c r="J137"/>
  <c i="6" r="J135"/>
  <c r="BK132"/>
  <c r="J132"/>
  <c r="J129"/>
  <c i="7" r="J128"/>
  <c i="8" r="BK128"/>
  <c r="J146"/>
  <c r="BK126"/>
  <c r="J144"/>
  <c r="J139"/>
  <c i="2" l="1" r="R131"/>
  <c r="P148"/>
  <c r="P156"/>
  <c r="T165"/>
  <c r="T186"/>
  <c r="T185"/>
  <c i="3" r="BK123"/>
  <c r="R130"/>
  <c i="4" r="P132"/>
  <c r="P148"/>
  <c i="5" r="T135"/>
  <c i="6" r="T130"/>
  <c i="7" r="T122"/>
  <c r="T121"/>
  <c r="T120"/>
  <c i="2" r="P131"/>
  <c r="BK148"/>
  <c r="J148"/>
  <c r="J100"/>
  <c r="T153"/>
  <c r="R165"/>
  <c r="R186"/>
  <c r="R185"/>
  <c i="3" r="T123"/>
  <c i="4" r="BK135"/>
  <c r="J135"/>
  <c r="J100"/>
  <c i="5" r="P135"/>
  <c i="6" r="BK130"/>
  <c r="J130"/>
  <c r="J99"/>
  <c i="2" r="BK140"/>
  <c r="J140"/>
  <c r="J99"/>
  <c r="BK153"/>
  <c r="J153"/>
  <c r="J101"/>
  <c r="R156"/>
  <c r="T169"/>
  <c i="3" r="T130"/>
  <c i="4" r="P135"/>
  <c i="5" r="BK135"/>
  <c r="J135"/>
  <c r="J100"/>
  <c i="6" r="R130"/>
  <c i="7" r="R122"/>
  <c r="R121"/>
  <c r="R120"/>
  <c i="8" r="P123"/>
  <c i="4" r="T123"/>
  <c r="T132"/>
  <c r="T148"/>
  <c i="5" r="P123"/>
  <c r="BK132"/>
  <c r="J132"/>
  <c r="J99"/>
  <c r="BK148"/>
  <c r="J148"/>
  <c r="J101"/>
  <c i="6" r="T123"/>
  <c r="R140"/>
  <c r="R139"/>
  <c i="7" r="P122"/>
  <c r="P121"/>
  <c r="P120"/>
  <c i="1" r="AU100"/>
  <c i="8" r="R123"/>
  <c r="BK131"/>
  <c r="J131"/>
  <c r="J101"/>
  <c i="2" r="BK131"/>
  <c r="J131"/>
  <c r="J98"/>
  <c r="T140"/>
  <c r="R153"/>
  <c r="P165"/>
  <c r="P169"/>
  <c i="3" r="P130"/>
  <c i="4" r="BK123"/>
  <c r="BK122"/>
  <c r="J122"/>
  <c r="J97"/>
  <c r="BK132"/>
  <c r="J132"/>
  <c r="J99"/>
  <c r="BK148"/>
  <c r="J148"/>
  <c r="J101"/>
  <c i="5" r="R135"/>
  <c i="6" r="P130"/>
  <c i="8" r="BK123"/>
  <c r="J123"/>
  <c r="J98"/>
  <c r="T127"/>
  <c i="2" r="T131"/>
  <c r="T130"/>
  <c r="T129"/>
  <c r="T148"/>
  <c r="T156"/>
  <c r="R169"/>
  <c i="3" r="R123"/>
  <c r="R122"/>
  <c r="R121"/>
  <c i="4" r="R135"/>
  <c i="5" r="R123"/>
  <c r="P132"/>
  <c r="P148"/>
  <c i="6" r="BK123"/>
  <c r="J123"/>
  <c r="J98"/>
  <c r="BK140"/>
  <c r="BK139"/>
  <c r="J139"/>
  <c r="J100"/>
  <c i="8" r="BK127"/>
  <c r="J127"/>
  <c r="J99"/>
  <c r="P131"/>
  <c r="P130"/>
  <c i="2" r="R140"/>
  <c r="P153"/>
  <c r="BK165"/>
  <c r="J165"/>
  <c r="J103"/>
  <c r="BK186"/>
  <c i="4" r="R123"/>
  <c r="R122"/>
  <c r="R121"/>
  <c r="R132"/>
  <c r="R148"/>
  <c i="5" r="T123"/>
  <c r="T132"/>
  <c r="R148"/>
  <c i="6" r="P123"/>
  <c r="T140"/>
  <c r="T139"/>
  <c r="T122"/>
  <c r="T121"/>
  <c i="8" r="P127"/>
  <c r="R131"/>
  <c r="R130"/>
  <c i="2" r="P140"/>
  <c r="R148"/>
  <c r="BK156"/>
  <c r="J156"/>
  <c r="J102"/>
  <c r="BK169"/>
  <c r="J169"/>
  <c r="J104"/>
  <c r="P186"/>
  <c r="P185"/>
  <c i="3" r="P123"/>
  <c r="BK130"/>
  <c r="J130"/>
  <c r="J99"/>
  <c i="4" r="P123"/>
  <c r="P122"/>
  <c r="P121"/>
  <c i="1" r="AU97"/>
  <c i="4" r="T135"/>
  <c i="5" r="BK123"/>
  <c r="J123"/>
  <c r="J98"/>
  <c r="R132"/>
  <c r="T148"/>
  <c i="6" r="R123"/>
  <c r="P140"/>
  <c r="P139"/>
  <c i="7" r="BK122"/>
  <c i="8" r="T123"/>
  <c r="T122"/>
  <c r="R127"/>
  <c r="T131"/>
  <c r="T130"/>
  <c i="7" r="BK127"/>
  <c r="J127"/>
  <c r="J100"/>
  <c i="2" r="BK183"/>
  <c r="J183"/>
  <c r="J105"/>
  <c i="3" r="BK138"/>
  <c r="J138"/>
  <c r="J100"/>
  <c r="BK140"/>
  <c r="J140"/>
  <c r="J101"/>
  <c i="2" r="BK202"/>
  <c r="J202"/>
  <c r="J108"/>
  <c r="BK204"/>
  <c r="J204"/>
  <c r="J109"/>
  <c i="7" r="BK125"/>
  <c r="J125"/>
  <c r="J99"/>
  <c i="8" r="E85"/>
  <c r="F92"/>
  <c r="J117"/>
  <c r="BE135"/>
  <c r="BE143"/>
  <c r="BE128"/>
  <c r="BE134"/>
  <c r="BE140"/>
  <c r="BE141"/>
  <c r="BE126"/>
  <c r="BE136"/>
  <c r="BE139"/>
  <c r="BE145"/>
  <c r="J115"/>
  <c r="BE125"/>
  <c i="7" r="J122"/>
  <c r="J98"/>
  <c i="8" r="BE132"/>
  <c r="BE138"/>
  <c r="J92"/>
  <c r="BE124"/>
  <c r="BE129"/>
  <c r="BE133"/>
  <c r="BE146"/>
  <c r="BE137"/>
  <c r="BE142"/>
  <c r="BE144"/>
  <c i="6" r="J140"/>
  <c r="J101"/>
  <c i="7" r="F91"/>
  <c r="F117"/>
  <c r="J91"/>
  <c r="J117"/>
  <c r="BE124"/>
  <c i="6" r="BK122"/>
  <c r="BK121"/>
  <c r="J121"/>
  <c r="J96"/>
  <c i="7" r="J114"/>
  <c r="BE126"/>
  <c r="BE128"/>
  <c r="E110"/>
  <c r="BE123"/>
  <c i="6" r="E111"/>
  <c r="BE124"/>
  <c r="BE125"/>
  <c r="BE137"/>
  <c r="BE138"/>
  <c r="J92"/>
  <c r="F118"/>
  <c r="BE128"/>
  <c i="5" r="BK122"/>
  <c r="J122"/>
  <c r="J97"/>
  <c i="6" r="BE126"/>
  <c r="BE129"/>
  <c r="BE135"/>
  <c r="BE134"/>
  <c r="J89"/>
  <c r="BE133"/>
  <c r="BE136"/>
  <c r="BE141"/>
  <c r="J91"/>
  <c r="BE132"/>
  <c r="BE127"/>
  <c r="BE131"/>
  <c r="BE142"/>
  <c r="F91"/>
  <c i="5" r="F117"/>
  <c r="BE124"/>
  <c r="BE133"/>
  <c r="BE134"/>
  <c r="BE137"/>
  <c r="BE143"/>
  <c i="4" r="BK121"/>
  <c r="J121"/>
  <c r="J96"/>
  <c i="5" r="E85"/>
  <c r="J92"/>
  <c r="F118"/>
  <c r="BE125"/>
  <c i="4" r="J123"/>
  <c r="J98"/>
  <c i="5" r="J115"/>
  <c r="BE130"/>
  <c r="BE136"/>
  <c r="BE140"/>
  <c r="J91"/>
  <c r="BE127"/>
  <c r="BE128"/>
  <c r="BE129"/>
  <c r="BE141"/>
  <c r="BE147"/>
  <c r="BE126"/>
  <c r="BE131"/>
  <c r="BE138"/>
  <c r="BE139"/>
  <c r="BE142"/>
  <c r="BE144"/>
  <c r="BE145"/>
  <c r="BE146"/>
  <c r="BE149"/>
  <c r="BE150"/>
  <c i="3" r="J123"/>
  <c r="J98"/>
  <c i="4" r="F92"/>
  <c r="BE149"/>
  <c r="F91"/>
  <c r="BE126"/>
  <c r="BE136"/>
  <c r="J89"/>
  <c r="E111"/>
  <c r="BE127"/>
  <c r="BE138"/>
  <c r="BE139"/>
  <c r="BE140"/>
  <c r="BE143"/>
  <c r="BE145"/>
  <c r="BE147"/>
  <c r="J117"/>
  <c r="BE128"/>
  <c r="BE129"/>
  <c r="BE130"/>
  <c r="BE133"/>
  <c r="BE134"/>
  <c r="BE144"/>
  <c r="BE150"/>
  <c r="BE124"/>
  <c r="BE141"/>
  <c r="J92"/>
  <c r="BE131"/>
  <c r="BE146"/>
  <c r="BE125"/>
  <c r="BE137"/>
  <c r="BE142"/>
  <c i="3" r="BE126"/>
  <c r="BE127"/>
  <c r="BE133"/>
  <c r="BE137"/>
  <c i="2" r="J186"/>
  <c r="J107"/>
  <c i="3" r="J89"/>
  <c r="J117"/>
  <c r="BE129"/>
  <c r="BE131"/>
  <c r="BE136"/>
  <c i="2" r="BK130"/>
  <c r="J130"/>
  <c r="J97"/>
  <c i="3" r="E85"/>
  <c r="F92"/>
  <c r="BE124"/>
  <c r="BE125"/>
  <c r="BE139"/>
  <c r="BE132"/>
  <c r="J118"/>
  <c r="BE135"/>
  <c r="BE141"/>
  <c r="F91"/>
  <c r="BE128"/>
  <c r="BE134"/>
  <c i="2" r="J89"/>
  <c r="J92"/>
  <c r="J125"/>
  <c r="BE133"/>
  <c r="BE139"/>
  <c r="BE157"/>
  <c r="BE164"/>
  <c r="BE171"/>
  <c r="E85"/>
  <c r="BE146"/>
  <c r="BE155"/>
  <c r="BE166"/>
  <c r="BE167"/>
  <c r="BE172"/>
  <c r="BE180"/>
  <c r="BE181"/>
  <c r="BE187"/>
  <c r="BE192"/>
  <c r="BE193"/>
  <c r="F92"/>
  <c r="BE145"/>
  <c r="BE160"/>
  <c r="BE168"/>
  <c r="BE170"/>
  <c r="F91"/>
  <c r="BE137"/>
  <c r="BE142"/>
  <c r="BE149"/>
  <c r="BE151"/>
  <c r="BE173"/>
  <c r="BE174"/>
  <c r="BE177"/>
  <c r="BE191"/>
  <c r="BE194"/>
  <c r="BE199"/>
  <c r="BE201"/>
  <c r="BE135"/>
  <c r="BE138"/>
  <c r="BE143"/>
  <c r="BE144"/>
  <c r="BE154"/>
  <c r="BE159"/>
  <c r="BE162"/>
  <c r="BE163"/>
  <c r="BE182"/>
  <c r="BE188"/>
  <c r="BE197"/>
  <c r="BE200"/>
  <c r="BE203"/>
  <c r="BE205"/>
  <c r="BE132"/>
  <c r="BE134"/>
  <c r="BE136"/>
  <c r="BE141"/>
  <c r="BE147"/>
  <c r="BE150"/>
  <c r="BE152"/>
  <c r="BE158"/>
  <c r="BE161"/>
  <c r="BE175"/>
  <c r="BE176"/>
  <c r="BE178"/>
  <c r="BE179"/>
  <c r="BE184"/>
  <c r="BE189"/>
  <c r="BE190"/>
  <c r="BE195"/>
  <c r="BE196"/>
  <c r="BE198"/>
  <c i="1" r="BD95"/>
  <c i="2" r="F35"/>
  <c i="1" r="BB95"/>
  <c i="5" r="F37"/>
  <c i="1" r="BD98"/>
  <c i="6" r="F36"/>
  <c i="1" r="BC99"/>
  <c i="2" r="F36"/>
  <c i="1" r="BC95"/>
  <c i="5" r="F34"/>
  <c i="1" r="BA98"/>
  <c i="7" r="F36"/>
  <c i="1" r="BC100"/>
  <c i="8" r="F37"/>
  <c i="1" r="BD101"/>
  <c i="3" r="F35"/>
  <c i="1" r="BB96"/>
  <c i="3" r="F34"/>
  <c i="1" r="BA96"/>
  <c i="4" r="F34"/>
  <c i="1" r="BA97"/>
  <c i="6" r="F34"/>
  <c i="1" r="BA99"/>
  <c i="6" r="F37"/>
  <c i="1" r="BD99"/>
  <c i="3" r="F37"/>
  <c i="1" r="BD96"/>
  <c i="4" r="J34"/>
  <c i="1" r="AW97"/>
  <c i="5" r="F36"/>
  <c i="1" r="BC98"/>
  <c i="7" r="F34"/>
  <c i="1" r="BA100"/>
  <c i="8" r="F35"/>
  <c i="1" r="BB101"/>
  <c i="3" r="J34"/>
  <c i="1" r="AW96"/>
  <c i="4" r="F37"/>
  <c i="1" r="BD97"/>
  <c i="4" r="F36"/>
  <c i="1" r="BC97"/>
  <c i="7" r="F35"/>
  <c i="1" r="BB100"/>
  <c i="8" r="F36"/>
  <c i="1" r="BC101"/>
  <c i="2" r="J34"/>
  <c i="1" r="AW95"/>
  <c i="5" r="F35"/>
  <c i="1" r="BB98"/>
  <c i="7" r="J34"/>
  <c i="1" r="AW100"/>
  <c i="8" r="J34"/>
  <c i="1" r="AW101"/>
  <c i="3" r="F36"/>
  <c i="1" r="BC96"/>
  <c i="4" r="F35"/>
  <c i="1" r="BB97"/>
  <c i="5" r="J34"/>
  <c i="1" r="AW98"/>
  <c i="7" r="F37"/>
  <c i="1" r="BD100"/>
  <c i="2" r="F34"/>
  <c i="1" r="BA95"/>
  <c i="6" r="F35"/>
  <c i="1" r="BB99"/>
  <c i="6" r="J34"/>
  <c i="1" r="AW99"/>
  <c i="8" r="F34"/>
  <c i="1" r="BA101"/>
  <c i="7" l="1" r="BK121"/>
  <c r="J121"/>
  <c r="J97"/>
  <c i="3" r="P122"/>
  <c r="P121"/>
  <c i="1" r="AU96"/>
  <c i="3" r="T122"/>
  <c r="T121"/>
  <c i="6" r="P122"/>
  <c r="P121"/>
  <c i="1" r="AU99"/>
  <c i="5" r="R122"/>
  <c r="R121"/>
  <c r="P122"/>
  <c r="P121"/>
  <c i="1" r="AU98"/>
  <c i="2" r="P130"/>
  <c r="P129"/>
  <c i="1" r="AU95"/>
  <c i="2" r="BK185"/>
  <c r="J185"/>
  <c r="J106"/>
  <c i="3" r="BK122"/>
  <c r="BK121"/>
  <c r="J121"/>
  <c r="J96"/>
  <c i="5" r="T122"/>
  <c r="T121"/>
  <c i="8" r="T121"/>
  <c i="6" r="R122"/>
  <c r="R121"/>
  <c i="8" r="P122"/>
  <c r="P121"/>
  <c i="1" r="AU101"/>
  <c i="8" r="R122"/>
  <c r="R121"/>
  <c i="4" r="T122"/>
  <c r="T121"/>
  <c i="2" r="R130"/>
  <c r="R129"/>
  <c i="8" r="BK130"/>
  <c r="J130"/>
  <c r="J100"/>
  <c r="BK122"/>
  <c r="BK121"/>
  <c r="J121"/>
  <c r="J96"/>
  <c i="6" r="J122"/>
  <c r="J97"/>
  <c i="5" r="BK121"/>
  <c r="J121"/>
  <c r="J96"/>
  <c i="2" r="BK129"/>
  <c r="J129"/>
  <c r="J96"/>
  <c r="J33"/>
  <c i="1" r="AV95"/>
  <c r="AT95"/>
  <c i="6" r="F33"/>
  <c i="1" r="AZ99"/>
  <c i="8" r="F33"/>
  <c i="1" r="AZ101"/>
  <c i="3" r="J33"/>
  <c i="1" r="AV96"/>
  <c r="AT96"/>
  <c i="6" r="J30"/>
  <c i="1" r="AG99"/>
  <c i="8" r="J33"/>
  <c i="1" r="AV101"/>
  <c r="AT101"/>
  <c i="4" r="J33"/>
  <c i="1" r="AV97"/>
  <c r="AT97"/>
  <c i="7" r="J33"/>
  <c i="1" r="AV100"/>
  <c r="AT100"/>
  <c r="BA94"/>
  <c r="AW94"/>
  <c r="AK30"/>
  <c i="3" r="F33"/>
  <c i="1" r="AZ96"/>
  <c i="5" r="F33"/>
  <c i="1" r="AZ98"/>
  <c r="BD94"/>
  <c r="W33"/>
  <c i="4" r="F33"/>
  <c i="1" r="AZ97"/>
  <c i="7" r="F33"/>
  <c i="1" r="AZ100"/>
  <c r="BB94"/>
  <c r="AX94"/>
  <c i="2" r="F33"/>
  <c i="1" r="AZ95"/>
  <c i="6" r="J33"/>
  <c i="1" r="AV99"/>
  <c r="AT99"/>
  <c i="4" r="J30"/>
  <c i="1" r="AG97"/>
  <c i="5" r="J33"/>
  <c i="1" r="AV98"/>
  <c r="AT98"/>
  <c r="BC94"/>
  <c r="AY94"/>
  <c i="7" l="1" r="BK120"/>
  <c r="J120"/>
  <c r="J96"/>
  <c i="8" r="J122"/>
  <c r="J97"/>
  <c i="3" r="J122"/>
  <c r="J97"/>
  <c i="1" r="AN99"/>
  <c i="6" r="J39"/>
  <c i="1" r="AN97"/>
  <c i="4" r="J39"/>
  <c i="1" r="AU94"/>
  <c i="5" r="J30"/>
  <c i="1" r="AG98"/>
  <c r="AN98"/>
  <c i="3" r="J30"/>
  <c i="1" r="AG96"/>
  <c r="AZ94"/>
  <c r="AV94"/>
  <c r="AK29"/>
  <c i="8" r="J30"/>
  <c i="1" r="AG101"/>
  <c r="W30"/>
  <c i="2" r="J30"/>
  <c i="1" r="AG95"/>
  <c r="W31"/>
  <c r="W32"/>
  <c i="3" l="1" r="J39"/>
  <c i="8" r="J39"/>
  <c i="5" r="J39"/>
  <c i="2" r="J39"/>
  <c i="1" r="AN95"/>
  <c r="AN96"/>
  <c r="AN101"/>
  <c i="7" r="J30"/>
  <c i="1" r="AG100"/>
  <c r="AN100"/>
  <c r="W29"/>
  <c r="AT94"/>
  <c i="7" l="1" r="J39"/>
  <c i="1"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<sst xmlns="http://schemas.openxmlformats.org/spreadsheetml/2006/main">
  <si>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</si>
  <si>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</si>
  <si>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</si>
  <si>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</si>
  <si>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{dcf0c238-d7c3-433b-ba98-93affda4b3e2}</t>
  </si>
  <si>
    <t xml:space="preserve">&gt;&gt;  skryté sloupce  &lt;&lt;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</si>
  <si>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</si>
  <si>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</si>
  <si>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</si>
  <si>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</si>
  <si>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</si>
  <si>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</si>
  <si>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</si>
  <si>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</si>
  <si>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</si>
  <si>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</si>
  <si>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</si>
  <si>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Novostavba skladovacího žlabu - zastřešené hnojiště</t>
  </si>
  <si>
    <t>KSO:</t>
  </si>
  <si>
    <t>CC-CZ:</t>
  </si>
  <si>
    <t>Místo:</t>
  </si>
  <si>
    <t xml:space="preserve">Zemědělská 202   , Domašov 664 83</t>
  </si>
  <si>
    <t>Datum:</t>
  </si>
  <si>
    <t>22. 8. 2025</t>
  </si>
  <si>
    <t>Zadavatel:</t>
  </si>
  <si>
    <t>IČ:</t>
  </si>
  <si>
    <t>Zemědělská společnost Devět křížů a.s.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</si>
  <si>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</si>
  <si>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</si>
  <si>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</si>
  <si>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</si>
  <si>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</si>
  <si>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</si>
  <si>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</si>
  <si>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</si>
  <si>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</si>
  <si>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</si>
  <si>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</si>
  <si>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</si>
  <si>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</si>
  <si>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</si>
  <si>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</si>
  <si>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</si>
  <si>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</si>
  <si>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</si>
  <si>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</si>
  <si>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</si>
  <si>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</si>
  <si>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</si>
  <si>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</si>
  <si>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</si>
  <si>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</si>
  <si>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</si>
  <si>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</si>
  <si>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</si>
  <si>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</si>
  <si>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</si>
  <si>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</si>
  <si>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</si>
  <si>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</si>
  <si>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</si>
  <si>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</si>
  <si>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</si>
  <si>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</si>
  <si>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</si>
  <si>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</si>
  <si>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</si>
  <si>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</si>
  <si>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</si>
  <si>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</si>
  <si>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</si>
  <si>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</si>
  <si>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</si>
  <si>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</si>
  <si>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</si>
  <si>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</si>
  <si>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</si>
  <si>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</si>
  <si>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</si>
  <si>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</si>
  <si>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</t>
  </si>
  <si>
    <t>SO 01 - Novostavba skaldovacího žlabu</t>
  </si>
  <si>
    <t>STA</t>
  </si>
  <si>
    <t>{1b197ccd-cf65-47fc-a8ee-837b9229564c}</t>
  </si>
  <si>
    <t>2</t>
  </si>
  <si>
    <t>SO 02 - Manipulační plocha</t>
  </si>
  <si>
    <t>{dc0960cd-7e23-425c-8ae6-6aefed32aee3}</t>
  </si>
  <si>
    <t>3</t>
  </si>
  <si>
    <t>SO 03 Kanalizace splašková</t>
  </si>
  <si>
    <t>{61281bac-5061-4cfe-9b1f-8936c7603dab}</t>
  </si>
  <si>
    <t>4</t>
  </si>
  <si>
    <t>SO 04 Kanalizace dešťová</t>
  </si>
  <si>
    <t>{1841b3dd-ba39-4d2a-99a0-90ccc4712c80}</t>
  </si>
  <si>
    <t>5</t>
  </si>
  <si>
    <t>SO 05 Komunikace a zpevněné plochy</t>
  </si>
  <si>
    <t>{f82b4743-769f-43fa-afff-e9519fb036d8}</t>
  </si>
  <si>
    <t>6</t>
  </si>
  <si>
    <t xml:space="preserve"> VRN</t>
  </si>
  <si>
    <t>{f2c72ced-cc37-4ab0-97d5-b52e6000b6b0}</t>
  </si>
  <si>
    <t>1a</t>
  </si>
  <si>
    <t>Zastřešení a ocelová konstrukce hnojiště</t>
  </si>
  <si>
    <t>{0b92109e-c96a-4798-b09e-5b0ae5243cb5}</t>
  </si>
  <si>
    <t>KRYCÍ LIST SOUPISU PRACÍ</t>
  </si>
  <si>
    <t>Objekt:</t>
  </si>
  <si>
    <t>1 - SO 01 - Novostavba skaldovacího žlabu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</si>
  <si>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</si>
  <si>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</si>
  <si>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</si>
  <si>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</si>
  <si>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</si>
  <si>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</si>
  <si>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</si>
  <si>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</si>
  <si>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</si>
  <si>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</si>
  <si>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</si>
  <si>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</si>
  <si>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</si>
  <si>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</si>
  <si>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</si>
  <si>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</si>
  <si>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715 - Izolace proti chemickým vlivům</t>
  </si>
  <si>
    <t xml:space="preserve">    741 - Elektroinstalace - silnoproud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</si>
  <si>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</si>
  <si>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</si>
  <si>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</si>
  <si>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</si>
  <si>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</si>
  <si>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</si>
  <si>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</si>
  <si>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</si>
  <si>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</si>
  <si>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</si>
  <si>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</si>
  <si>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</si>
  <si>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</si>
  <si>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</si>
  <si>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</si>
  <si>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</si>
  <si>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</si>
  <si>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</si>
  <si>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131251105</t>
  </si>
  <si>
    <t>Hloubení nezapažených jam a zářezů strojně s urovnáním dna do předepsaného profilu a spádu v hornině třídy těžitelnosti I skupiny 3 přes 500 do 1 000 m3</t>
  </si>
  <si>
    <t>m3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</si>
  <si>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</si>
  <si>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</si>
  <si>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167151111</t>
  </si>
  <si>
    <t>Nakládání, skládání a překládání neulehlého výkopku nebo sypaniny strojně nakládání, množství přes 100 m3, z hornin třídy těžitelnosti I, skupiny 1 až 3</t>
  </si>
  <si>
    <t>171251101</t>
  </si>
  <si>
    <t>Uložení sypaniny do násypů nezhutněných strojně</t>
  </si>
  <si>
    <t>1907999448</t>
  </si>
  <si>
    <t>174151101</t>
  </si>
  <si>
    <t>Zásyp sypaninou z jakékoliv horniny strojně s uložením výkopku ve vrstvách se zhutněním jam, šachet, rýh nebo kolem objektů v těchto vykopávkách</t>
  </si>
  <si>
    <t>10</t>
  </si>
  <si>
    <t>81</t>
  </si>
  <si>
    <t>175111101</t>
  </si>
  <si>
    <t>Obsypání potrubí ručně sypaninou bez prohození, uloženou do 3 m</t>
  </si>
  <si>
    <t>-1505125854</t>
  </si>
  <si>
    <t>82</t>
  </si>
  <si>
    <t>M</t>
  </si>
  <si>
    <t>58343872</t>
  </si>
  <si>
    <t>kamenivo drcené hrubé frakce 8/16</t>
  </si>
  <si>
    <t>t</t>
  </si>
  <si>
    <t>8</t>
  </si>
  <si>
    <t>219223525</t>
  </si>
  <si>
    <t>181951111</t>
  </si>
  <si>
    <t>Úprava pláně vyrovnáním výškových rozdílů strojně v hornině třídy těžitelnosti I, skupiny 1 až 3 bez zhutnění</t>
  </si>
  <si>
    <t>m2</t>
  </si>
  <si>
    <t>Zakládání</t>
  </si>
  <si>
    <t>80</t>
  </si>
  <si>
    <t>212755215</t>
  </si>
  <si>
    <t>Trativody z drenážních trubek plastových flexibilních D 125 mm bez lože</t>
  </si>
  <si>
    <t>m</t>
  </si>
  <si>
    <t>-696405952</t>
  </si>
  <si>
    <t>7</t>
  </si>
  <si>
    <t>271542211</t>
  </si>
  <si>
    <t>Podsyp pod základové konstrukce se zhutněním a urovnáním povrchu ze štěrkodrtě netříděné</t>
  </si>
  <si>
    <t>14</t>
  </si>
  <si>
    <t>273313511</t>
  </si>
  <si>
    <t>Základy z betonu prostého desky z betonu kamenem neprokládaného tř. C 12/15</t>
  </si>
  <si>
    <t>16</t>
  </si>
  <si>
    <t>9</t>
  </si>
  <si>
    <t>273326231</t>
  </si>
  <si>
    <t>Základy z betonu železového desky z betonu pro prostředí s mrazovými cykly tř. C 25/30</t>
  </si>
  <si>
    <t>18</t>
  </si>
  <si>
    <t>273356021</t>
  </si>
  <si>
    <t>Bednění základů z betonu prostého nebo železového desek pro plochy rovinné zřízení</t>
  </si>
  <si>
    <t>20</t>
  </si>
  <si>
    <t>11</t>
  </si>
  <si>
    <t>273356022</t>
  </si>
  <si>
    <t>Bednění základů z betonu prostého nebo železového desek pro plochy rovinné odstranění</t>
  </si>
  <si>
    <t>22</t>
  </si>
  <si>
    <t>273366006</t>
  </si>
  <si>
    <t>Výztuž základů desek z oceli 10 505 (R) nebo BSt 500</t>
  </si>
  <si>
    <t>24</t>
  </si>
  <si>
    <t>Svislé a kompletní konstrukce</t>
  </si>
  <si>
    <t>13</t>
  </si>
  <si>
    <t>380326243</t>
  </si>
  <si>
    <t>Kompletní konstrukce ČOV, nádrží nebo vodojemů ze ŽB mrazuvzdorného tř. C 30/37 tl přes 300 mm</t>
  </si>
  <si>
    <t>26</t>
  </si>
  <si>
    <t>380356231</t>
  </si>
  <si>
    <t>Bednění kompletních konstrukcí čistíren odpadních vod, nádrží, vodojemů, kanálů konstrukcí neomítaných z betonu prostého nebo železového ploch rovinných zřízení</t>
  </si>
  <si>
    <t>28</t>
  </si>
  <si>
    <t>15</t>
  </si>
  <si>
    <t>380356232</t>
  </si>
  <si>
    <t>Bednění kompletních konstrukcí čistíren odpadních vod, nádrží, vodojemů, kanálů konstrukcí neomítaných z betonu prostého nebo železového ploch rovinných odstranění</t>
  </si>
  <si>
    <t>30</t>
  </si>
  <si>
    <t>380361006</t>
  </si>
  <si>
    <t>Výztuž kompletních konstrukcí čistíren odpadních vod, nádrží, vodojemů, kanálů z oceli 10 505 (R) nebo BSt 500</t>
  </si>
  <si>
    <t>32</t>
  </si>
  <si>
    <t>Komunikace pozemní</t>
  </si>
  <si>
    <t>17</t>
  </si>
  <si>
    <t>573231108</t>
  </si>
  <si>
    <t>Postřik spojovací PS bez posypu kamenivem ze silniční emulze, v množství 0,50 kg/m2</t>
  </si>
  <si>
    <t>36</t>
  </si>
  <si>
    <t>577143111</t>
  </si>
  <si>
    <t>Asfaltový beton vrstva obrusná ACO 8 (ABJ) tl 70 mm š do 3 m z modifikovaného asfaltu</t>
  </si>
  <si>
    <t>1188254984</t>
  </si>
  <si>
    <t>Úpravy povrchů, podlahy a osazování výplní</t>
  </si>
  <si>
    <t>19</t>
  </si>
  <si>
    <t>631311234</t>
  </si>
  <si>
    <t>Mazanina z betonu prostého se zvýšenými nároky na prostředí tl. přes 120 do 240 mm tř. C 25/30</t>
  </si>
  <si>
    <t>42</t>
  </si>
  <si>
    <t>631319013</t>
  </si>
  <si>
    <t>Příplatek k cenám mazanin za úpravu povrchu mazaniny přehlazením, mazanina tl. přes 120 do 240 mm</t>
  </si>
  <si>
    <t>44</t>
  </si>
  <si>
    <t>631319175</t>
  </si>
  <si>
    <t>Příplatek k cenám mazanin za stržení povrchu spodní vrstvy mazaniny latí před vložením výztuže nebo pletiva pro tl. obou vrstev mazaniny přes 120 do 240 mm</t>
  </si>
  <si>
    <t>48</t>
  </si>
  <si>
    <t>631351101</t>
  </si>
  <si>
    <t>Zřízení bednění rýh a hran v podlahách</t>
  </si>
  <si>
    <t>722379216</t>
  </si>
  <si>
    <t>23</t>
  </si>
  <si>
    <t>631351102</t>
  </si>
  <si>
    <t>Odstranění bednění rýh a hran v podlahách</t>
  </si>
  <si>
    <t>269327914</t>
  </si>
  <si>
    <t>631362021</t>
  </si>
  <si>
    <t>Výztuž mazanin ze svařovaných sítí z drátů typu KARI</t>
  </si>
  <si>
    <t>50</t>
  </si>
  <si>
    <t>25</t>
  </si>
  <si>
    <t>634661111</t>
  </si>
  <si>
    <t>Výplň dilatačních spar šířky do 5 mm v mazaninách silikonovým tmelem</t>
  </si>
  <si>
    <t>-1317178686</t>
  </si>
  <si>
    <t>637211114</t>
  </si>
  <si>
    <t>Okapový chodník z dlaždic betonových do cementové malty MC-10 se zalitím spár cementovou maltou, tl. dlaždic 50 mm</t>
  </si>
  <si>
    <t>52</t>
  </si>
  <si>
    <t>Trubní vedení</t>
  </si>
  <si>
    <t>27</t>
  </si>
  <si>
    <t>877350310</t>
  </si>
  <si>
    <t>Montáž zátek na kanalizačním potrubí z PP nebo tvrdého PVC trub hladkých plnostěnných DN 200</t>
  </si>
  <si>
    <t>kus</t>
  </si>
  <si>
    <t>696244224</t>
  </si>
  <si>
    <t>28619492</t>
  </si>
  <si>
    <t xml:space="preserve">uzávěrka  potrubí DN 200</t>
  </si>
  <si>
    <t>1743164730</t>
  </si>
  <si>
    <t>83</t>
  </si>
  <si>
    <t>894811135</t>
  </si>
  <si>
    <t>Revizní šachta z PVC typ přímý, DN 400/160 tlak 12,5 t hl od 1860 do 2230 mm</t>
  </si>
  <si>
    <t>-710794535</t>
  </si>
  <si>
    <t>Ostatní konstrukce a práce, bourání</t>
  </si>
  <si>
    <t>29</t>
  </si>
  <si>
    <t>919111111</t>
  </si>
  <si>
    <t>Řezání dilatačních spár š 4 mm hl do 60 mm příčných nebo podélných v čerstvém CB krytu</t>
  </si>
  <si>
    <t>-945895081</t>
  </si>
  <si>
    <t>931991111</t>
  </si>
  <si>
    <t>Zřízení těsnění dilatační spáry pásem gumovým profilovým nebo z PVC ve dně</t>
  </si>
  <si>
    <t>54</t>
  </si>
  <si>
    <t>31</t>
  </si>
  <si>
    <t>931991112</t>
  </si>
  <si>
    <t>Zřízení těsnění dilatační spáry pásem gumovým profilovým nebo z PVC ve stěně</t>
  </si>
  <si>
    <t>56</t>
  </si>
  <si>
    <t>939941112</t>
  </si>
  <si>
    <t>Zřízení těsnění pracovní spáry ocelovým plechem mezi dnem a stěnou</t>
  </si>
  <si>
    <t>58</t>
  </si>
  <si>
    <t>33</t>
  </si>
  <si>
    <t>56284705</t>
  </si>
  <si>
    <t>plech těsnící s oboustranným bitumenem do pracovních spár betonových konstrukcí ve svitku š 150mm</t>
  </si>
  <si>
    <t>60</t>
  </si>
  <si>
    <t>34</t>
  </si>
  <si>
    <t>941111111</t>
  </si>
  <si>
    <t>Montáž lešení řadového trubkového lehkého pracovního s podlahami s provozním zatížením tř. 3 do 200 kg/m2 šířky tř. W06 od 0,6 do 0,9 m, výšky do 10 m</t>
  </si>
  <si>
    <t>62</t>
  </si>
  <si>
    <t>35</t>
  </si>
  <si>
    <t>941111211</t>
  </si>
  <si>
    <t>Montáž lešení řadového trubkového lehkého pracovního s podlahami s provozním zatížením tř. 3 do 200 kg/m2 Příplatek za první a každý další den použití lešení k ceně -1111</t>
  </si>
  <si>
    <t>64</t>
  </si>
  <si>
    <t>941111811</t>
  </si>
  <si>
    <t>Demontáž lešení řadového trubkového lehkého pracovního s podlahami s provozním zatížením tř. 3 do 200 kg/m2 šířky tř. W06 od 0,6 do 0,9 m, výšky do 10 m</t>
  </si>
  <si>
    <t>66</t>
  </si>
  <si>
    <t>37</t>
  </si>
  <si>
    <t>953171021</t>
  </si>
  <si>
    <t>Osazování kovových předmětů poklopů litinových nebo ocelových včetně rámů, hmotnosti do 50 kg</t>
  </si>
  <si>
    <t>68</t>
  </si>
  <si>
    <t>38</t>
  </si>
  <si>
    <t>RMAT0001</t>
  </si>
  <si>
    <t>výrobek - kotevní prvek pro záchytný žlab</t>
  </si>
  <si>
    <t>70</t>
  </si>
  <si>
    <t>39</t>
  </si>
  <si>
    <t>RMAT0002</t>
  </si>
  <si>
    <t xml:space="preserve">výrobek - krycí rošt  pro záchytný žlab 20mb</t>
  </si>
  <si>
    <t>-1922379434</t>
  </si>
  <si>
    <t>40</t>
  </si>
  <si>
    <t>953334112</t>
  </si>
  <si>
    <t>Bobtnavý pásek do pracovních spar betonových kcí bentonitový 15 x 10 mm</t>
  </si>
  <si>
    <t>690727070</t>
  </si>
  <si>
    <t>41</t>
  </si>
  <si>
    <t>985324111</t>
  </si>
  <si>
    <t>Ochranný nátěr betonu na bázi silanu impregnační dvojnásobný S1 (OS-A)</t>
  </si>
  <si>
    <t>72</t>
  </si>
  <si>
    <t>998</t>
  </si>
  <si>
    <t>Přesun hmot</t>
  </si>
  <si>
    <t>998142251</t>
  </si>
  <si>
    <t>Přesun hmot pro nádrže, jímky, zásobníky a jámy pozemní mimo zemědělství se svislou nosnou konstrukcí monolitickou betonovou tyčovou nebo plošnou vodorovná dopravní vzdálenost do 50 m výšky do 25 m</t>
  </si>
  <si>
    <t>74</t>
  </si>
  <si>
    <t>PSV</t>
  </si>
  <si>
    <t>Práce a dodávky PSV</t>
  </si>
  <si>
    <t>711</t>
  </si>
  <si>
    <t>Izolace proti vodě, vlhkosti a plynům</t>
  </si>
  <si>
    <t>43</t>
  </si>
  <si>
    <t>711461201</t>
  </si>
  <si>
    <t>Provedení izolace proti povrchové a podpovrchové tlakové vodě fóliemi na ploše vodorovné V zesílením spojů páskem se zalitím okrajů spoje</t>
  </si>
  <si>
    <t>76</t>
  </si>
  <si>
    <t>28322004</t>
  </si>
  <si>
    <t>fólie hydroizolační pro spodní stavbu mPVC tl 1,5mm</t>
  </si>
  <si>
    <t>78</t>
  </si>
  <si>
    <t>45</t>
  </si>
  <si>
    <t>711462201</t>
  </si>
  <si>
    <t>Provedení izolace proti povrchové a podpovrchové tlakové vodě fóliemi na ploše svislé S zesílením spojů páskem se zalitím okrajů spoje</t>
  </si>
  <si>
    <t>46</t>
  </si>
  <si>
    <t>47</t>
  </si>
  <si>
    <t>711491171</t>
  </si>
  <si>
    <t>Provedení doplňků izolace proti vodě textilií na ploše vodorovné V vrstva podkladní</t>
  </si>
  <si>
    <t>84</t>
  </si>
  <si>
    <t>69311174</t>
  </si>
  <si>
    <t>geotextilie PP s ÚV stabilizací 400g/m2</t>
  </si>
  <si>
    <t>86</t>
  </si>
  <si>
    <t>49</t>
  </si>
  <si>
    <t>711491172</t>
  </si>
  <si>
    <t>Provedení doplňků izolace proti vodě textilií na ploše vodorovné V vrstva ochranná</t>
  </si>
  <si>
    <t>88</t>
  </si>
  <si>
    <t>69311175</t>
  </si>
  <si>
    <t>geotextilie PP s ÚV stabilizací 500g/m2</t>
  </si>
  <si>
    <t>90</t>
  </si>
  <si>
    <t>51</t>
  </si>
  <si>
    <t>711491176</t>
  </si>
  <si>
    <t>Provedení doplňků izolace proti vodě textilií připevnění izolace ukončovací lištou</t>
  </si>
  <si>
    <t>92</t>
  </si>
  <si>
    <t>28323009</t>
  </si>
  <si>
    <t>lišta ukončovací pro drenážní fólie profilované tl 8mm</t>
  </si>
  <si>
    <t>94</t>
  </si>
  <si>
    <t>53</t>
  </si>
  <si>
    <t>711491271</t>
  </si>
  <si>
    <t>Provedení doplňků izolace proti vodě textilií na ploše svislé S vrstva podkladní</t>
  </si>
  <si>
    <t>96</t>
  </si>
  <si>
    <t>98</t>
  </si>
  <si>
    <t>55</t>
  </si>
  <si>
    <t>711491272</t>
  </si>
  <si>
    <t>Provedení doplňků izolace proti vodě textilií na ploše svislé S vrstva ochranná</t>
  </si>
  <si>
    <t>100</t>
  </si>
  <si>
    <t>102</t>
  </si>
  <si>
    <t>57</t>
  </si>
  <si>
    <t>998711201</t>
  </si>
  <si>
    <t>Přesun hmot pro izolace proti vodě, vlhkosti a plynům stanovený procentní sazbou (%) z ceny vodorovná dopravní vzdálenost do 50 m v objektech výšky do 6 m</t>
  </si>
  <si>
    <t>%</t>
  </si>
  <si>
    <t>104</t>
  </si>
  <si>
    <t>715</t>
  </si>
  <si>
    <t>Izolace proti chemickým vlivům</t>
  </si>
  <si>
    <t>715191003</t>
  </si>
  <si>
    <t xml:space="preserve">Výplň  dilatační spáry ve stěnách  elastickým tmelem</t>
  </si>
  <si>
    <t>-2132605141</t>
  </si>
  <si>
    <t>741</t>
  </si>
  <si>
    <t>Elektroinstalace - silnoproud</t>
  </si>
  <si>
    <t>59</t>
  </si>
  <si>
    <t>741111R</t>
  </si>
  <si>
    <t xml:space="preserve">Dodávka a montáž elektro -  uzemění a hromosvod</t>
  </si>
  <si>
    <t>soubor</t>
  </si>
  <si>
    <t>106</t>
  </si>
  <si>
    <t>2 - SO 02 - Manipulační plocha</t>
  </si>
  <si>
    <t>122252205</t>
  </si>
  <si>
    <t>Odkopávky a prokopávky nezapažené pro silnice a dálnice strojně v hornině třídy těžitelnosti I přes 500 do 1 000 m3</t>
  </si>
  <si>
    <t>167151112</t>
  </si>
  <si>
    <t>Nakládání výkopku z hornin třídy těžitelnosti II skupiny 4 a 5 přes 100 m3</t>
  </si>
  <si>
    <t>-117138775</t>
  </si>
  <si>
    <t>171152121</t>
  </si>
  <si>
    <t>Uložení sypaniny z hornin nesoudržných kamenitých do násypů zhutněných silnic a dálnic</t>
  </si>
  <si>
    <t>-450130567</t>
  </si>
  <si>
    <t>-1820731562</t>
  </si>
  <si>
    <t>181152302</t>
  </si>
  <si>
    <t>Úprava pláně pro silnice a dálnice v zářezech se zhutněním</t>
  </si>
  <si>
    <t>-1241030977</t>
  </si>
  <si>
    <t>564661111</t>
  </si>
  <si>
    <t>Podklad z kameniva hrubého drceného vel. 63-125 mm, s rozprostřením a zhutněním plochy přes 100 m2, po zhutnění tl. 200 mm</t>
  </si>
  <si>
    <t>564752111</t>
  </si>
  <si>
    <t>Podklad nebo kryt z vibrovaného štěrku VŠ s rozprostřením, vlhčením a zhutněním, po zhutnění tl. 150 mm</t>
  </si>
  <si>
    <t>564861011</t>
  </si>
  <si>
    <t>Podklad ze štěrkodrti ŠD s rozprostřením a zhutněním plochy jednotlivě do 100 m2, po zhutnění tl. 200 mm</t>
  </si>
  <si>
    <t>565165121</t>
  </si>
  <si>
    <t>Asfaltový beton vrstva podkladní ACP 16 (obalované kamenivo střednězrnné - OKS) s rozprostřením a zhutněním v pruhu šířky přes 3 m, po zhutnění tl. 70 mm</t>
  </si>
  <si>
    <t>1454720600</t>
  </si>
  <si>
    <t>569741111</t>
  </si>
  <si>
    <t>Zpevnění krajnic kamenivem drceným tl 120 mm</t>
  </si>
  <si>
    <t>1526081825</t>
  </si>
  <si>
    <t>573211111</t>
  </si>
  <si>
    <t>Postřik spojovací PS bez posypu kamenivem z asfaltu silničního, v množství 0,60 kg/m2</t>
  </si>
  <si>
    <t>821040429</t>
  </si>
  <si>
    <t>577144121</t>
  </si>
  <si>
    <t>Asfaltový beton vrstva obrusná ACO 11 (ABS) s rozprostřením a se zhutněním z nemodifikovaného asfaltu v pruhu šířky přes 3 m tř. I, po zhutnění tl. 50 mm</t>
  </si>
  <si>
    <t>1996738011</t>
  </si>
  <si>
    <t>919123121</t>
  </si>
  <si>
    <t xml:space="preserve">Těsnění spár přitavením asfaltových izolačních pásů </t>
  </si>
  <si>
    <t>-2058223310</t>
  </si>
  <si>
    <t>998225111</t>
  </si>
  <si>
    <t>Přesun hmot pro komunikace s krytem z kameniva, monolitickým betonovým nebo živičným dopravní vzdálenost do 200 m jakékoliv délky objektu</t>
  </si>
  <si>
    <t>3 - SO 03 Kanalizace splašková</t>
  </si>
  <si>
    <t>132251104</t>
  </si>
  <si>
    <t>Hloubení nezapažených rýh šířky do 800 mm strojně s urovnáním dna do předepsaného profilu a spádu v hornině třídy těžitelnosti I skupiny 3 přes 100 m3</t>
  </si>
  <si>
    <t>1522743895</t>
  </si>
  <si>
    <t>175151101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</si>
  <si>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</si>
  <si>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>58341334</t>
  </si>
  <si>
    <t>kamenivo drcené drobné frakce 0/2</t>
  </si>
  <si>
    <t>871355221</t>
  </si>
  <si>
    <t>Kanalizační potrubí z tvrdého PVC v otevřeném výkopu ve sklonu do 20 %, hladkého plnostěnného jednovrstvého, tuhost třídy SN 8 DN 200</t>
  </si>
  <si>
    <t>Montáž kolen na kanalizačním potrubí z PP nebo tvrdého PVC trub hladkých plnostěnných DN 200</t>
  </si>
  <si>
    <t>-778611148</t>
  </si>
  <si>
    <t>28611367</t>
  </si>
  <si>
    <t>koleno kanalizační PVC KG 200x67°</t>
  </si>
  <si>
    <t>125066821</t>
  </si>
  <si>
    <t>877355221</t>
  </si>
  <si>
    <t>Montáž tvarovek na kanalizačním potrubí z trub z plastu z tvrdého PVC nebo z polypropylenu v otevřeném výkopu dvouosých DN 200</t>
  </si>
  <si>
    <t>28611433</t>
  </si>
  <si>
    <t>odbočka kanalizační plastová s hrdlem KG 200/200/87°</t>
  </si>
  <si>
    <t>800171756</t>
  </si>
  <si>
    <t>894411311</t>
  </si>
  <si>
    <t>Osazení betonových nebo železobetonových dílců pro šachty skruží rovných</t>
  </si>
  <si>
    <t>2006530865</t>
  </si>
  <si>
    <t>59224161</t>
  </si>
  <si>
    <t>skruž betonová kanalizační se stupadly 100x50x12cm</t>
  </si>
  <si>
    <t>-558482376</t>
  </si>
  <si>
    <t>894412411</t>
  </si>
  <si>
    <t>Osazení betonových nebo železobetonových dílců pro šachty skruží přechodových</t>
  </si>
  <si>
    <t>59224167</t>
  </si>
  <si>
    <t>skruž betonová přechodová 62,5/100x60x12cm stupadla poplastovaná</t>
  </si>
  <si>
    <t>164298735</t>
  </si>
  <si>
    <t>899104112</t>
  </si>
  <si>
    <t>Osazení poklopů litinových a ocelových včetně rámů pro třídu zatížení D400, E600</t>
  </si>
  <si>
    <t>55241005</t>
  </si>
  <si>
    <t>poklop kanalizační litinový, rám betonolitinový 160mm,s osazením pro lapač D 400 kruhová mříž</t>
  </si>
  <si>
    <t>899912R</t>
  </si>
  <si>
    <t>Dodávka a montáž ŽB prefabrikované nádrže na splaškovou vodu a kapacitě min 55,2 m3</t>
  </si>
  <si>
    <t>kpl</t>
  </si>
  <si>
    <t>998142261</t>
  </si>
  <si>
    <t>Přesun hmot pro zásobníky a jámy pozemní pro zemědělství se svislou nosnou konstrukcí betonovou monolitickou tyčovou nebo plošnou vodorovná dopravní vzdálenost do 20 m, pro zásobníky jakýchkoliv rozměrů</t>
  </si>
  <si>
    <t>998276101</t>
  </si>
  <si>
    <t>Přesun hmot pro trubní vedení hloubené z trub z plastických hmot nebo sklolaminátových pro vodovody nebo kanalizace v otevřeném výkopu dopravní vzdálenost do 15 m</t>
  </si>
  <si>
    <t>4 - SO 04 Kanalizace dešťová</t>
  </si>
  <si>
    <t>1176286557</t>
  </si>
  <si>
    <t>-1587127537</t>
  </si>
  <si>
    <t>-187110141</t>
  </si>
  <si>
    <t>367789979</t>
  </si>
  <si>
    <t>1815688888</t>
  </si>
  <si>
    <t>-1357857489</t>
  </si>
  <si>
    <t>885310544</t>
  </si>
  <si>
    <t>227699783</t>
  </si>
  <si>
    <t>-959439450</t>
  </si>
  <si>
    <t>Dodávka a montáž ŽB prefabrikované nádrže na dešťovou vodu a kapacitě min 124 m3</t>
  </si>
  <si>
    <t>5 - SO 05 Komunikace a zpevněné plochy</t>
  </si>
  <si>
    <t xml:space="preserve">      998 - Přesun hmot</t>
  </si>
  <si>
    <t>-1721858373</t>
  </si>
  <si>
    <t>652093717</t>
  </si>
  <si>
    <t>1668292111</t>
  </si>
  <si>
    <t>-870606000</t>
  </si>
  <si>
    <t>-1608700469</t>
  </si>
  <si>
    <t>573191111</t>
  </si>
  <si>
    <t>Postřik infiltrační kationaktivní emulzí v množství 1 kg/m2</t>
  </si>
  <si>
    <t>-1631945189</t>
  </si>
  <si>
    <t>-295422625</t>
  </si>
  <si>
    <t>1664058106</t>
  </si>
  <si>
    <t xml:space="preserve">6 - 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</si>
  <si>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</si>
  <si>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</si>
  <si>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</si>
  <si>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</si>
  <si>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</si>
  <si>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</si>
  <si>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VRN1</t>
  </si>
  <si>
    <t>Průzkumné, geodetické a projektové práce</t>
  </si>
  <si>
    <t>013002000</t>
  </si>
  <si>
    <t>Projektové práce</t>
  </si>
  <si>
    <t>013244000</t>
  </si>
  <si>
    <t>Dokumentace pro provádění stavby</t>
  </si>
  <si>
    <t>VRN3</t>
  </si>
  <si>
    <t>Zařízení staveniště</t>
  </si>
  <si>
    <t>030001000</t>
  </si>
  <si>
    <t>VRN4</t>
  </si>
  <si>
    <t>Inženýrská činnost</t>
  </si>
  <si>
    <t>043154000</t>
  </si>
  <si>
    <t>Zkoušky hutnicí</t>
  </si>
  <si>
    <t>1a - Zastřešení a ocelová konstrukce hnojiště</t>
  </si>
  <si>
    <t xml:space="preserve">    4 - Vodorovné konstrukce</t>
  </si>
  <si>
    <t xml:space="preserve">    764 - Konstrukce klempířské</t>
  </si>
  <si>
    <t>337171113AR</t>
  </si>
  <si>
    <t>Montáž nosné ocelové kce průmyslové haly bez jeřábové dráhy v do 6 m rozpětí vazníků přes 24 do 36 m D+M</t>
  </si>
  <si>
    <t>607770284</t>
  </si>
  <si>
    <t>342171113</t>
  </si>
  <si>
    <t>Montáž opláštění stěn ocelových kcí z tvarovaných ocelových plechů šroubovaných budov v přes 12 do 24 m</t>
  </si>
  <si>
    <t>1395173151</t>
  </si>
  <si>
    <t>15484113</t>
  </si>
  <si>
    <t>plech trapézový 40/160 Pz tl 1,00mm</t>
  </si>
  <si>
    <t>-691712315</t>
  </si>
  <si>
    <t>Vodorovné konstrukce</t>
  </si>
  <si>
    <t>444171113</t>
  </si>
  <si>
    <t>Montáž krytiny ocelových střech z tvarovaných ocelových plechů šroubovaných budov v přes 12 do 24 m</t>
  </si>
  <si>
    <t>-1637990180</t>
  </si>
  <si>
    <t>-601821183</t>
  </si>
  <si>
    <t>764</t>
  </si>
  <si>
    <t>Konstrukce klempířské</t>
  </si>
  <si>
    <t>764201145</t>
  </si>
  <si>
    <t>Montáž oplechování nevětraného nároží s nárožním plechem</t>
  </si>
  <si>
    <t>-236834631</t>
  </si>
  <si>
    <t>19112351</t>
  </si>
  <si>
    <t>plech TiZn "leskle válcovaný" svitek š 1000mm tl 0,8mm</t>
  </si>
  <si>
    <t>-344891268</t>
  </si>
  <si>
    <t>764501103</t>
  </si>
  <si>
    <t>Montáž žlabu podokapního půlkulatého</t>
  </si>
  <si>
    <t>-1927259876</t>
  </si>
  <si>
    <t>55350104</t>
  </si>
  <si>
    <t>žlab podokapní půlkulatý rš 400mm</t>
  </si>
  <si>
    <t>-366328060</t>
  </si>
  <si>
    <t>764501104</t>
  </si>
  <si>
    <t>Montáž čela pro podokapní půlkulatý žlab</t>
  </si>
  <si>
    <t>-799098320</t>
  </si>
  <si>
    <t>55344553</t>
  </si>
  <si>
    <t>čelo půlkulatého žlabu Pz 400mm</t>
  </si>
  <si>
    <t>1970126157</t>
  </si>
  <si>
    <t>764501105</t>
  </si>
  <si>
    <t>Montáž háku pro podokapní půlkulatý žlab</t>
  </si>
  <si>
    <t>1378011167</t>
  </si>
  <si>
    <t>55344579</t>
  </si>
  <si>
    <t>hák žlabový Pz 400mm dl 550mm</t>
  </si>
  <si>
    <t>335406246</t>
  </si>
  <si>
    <t>764501108</t>
  </si>
  <si>
    <t>Montáž kotlíku oválného (trychtýřového) pro podokapní žlab</t>
  </si>
  <si>
    <t>-55772970</t>
  </si>
  <si>
    <t>55350157</t>
  </si>
  <si>
    <t>kotlík žlabový oválný 400/120mm</t>
  </si>
  <si>
    <t>1985744030</t>
  </si>
  <si>
    <t>764508131</t>
  </si>
  <si>
    <t>Montáž kruhového svodu</t>
  </si>
  <si>
    <t>538906604</t>
  </si>
  <si>
    <t>55344209</t>
  </si>
  <si>
    <t>svod kruhový Pz 120mm</t>
  </si>
  <si>
    <t>-1718620434</t>
  </si>
  <si>
    <t>764508132</t>
  </si>
  <si>
    <t>Montáž objímky kruhového svodu</t>
  </si>
  <si>
    <t>-751246617</t>
  </si>
  <si>
    <t>55344333</t>
  </si>
  <si>
    <t>objímka svodu Pz 120mm trn 200mm</t>
  </si>
  <si>
    <t>610966865</t>
  </si>
  <si>
    <t>764508134</t>
  </si>
  <si>
    <t>Montáž horního dvojitého kolena kruhového svodu</t>
  </si>
  <si>
    <t>-1641883781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</si>
</sst>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3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="1" customFormat="1" ht="12" customHeight="1">
      <c r="B5" s="18"/>
      <c r="D5" s="22" t="s">
        <v>13</v>
      </c>
      <c r="K5" s="23" t="s">
        <v>14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15</v>
      </c>
      <c r="BS5" s="15" t="s">
        <v>6</v>
      </c>
    </row>
    <row r="6" s="1" customFormat="1" ht="36.96" customHeight="1">
      <c r="B6" s="18"/>
      <c r="D6" s="25" t="s">
        <v>16</v>
      </c>
      <c r="K6" s="26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18</v>
      </c>
      <c r="K7" s="23" t="s">
        <v>1</v>
      </c>
      <c r="AK7" s="28" t="s">
        <v>19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20</v>
      </c>
      <c r="K8" s="23" t="s">
        <v>21</v>
      </c>
      <c r="AK8" s="28" t="s">
        <v>22</v>
      </c>
      <c r="AN8" s="29" t="s">
        <v>23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24</v>
      </c>
      <c r="AK10" s="28" t="s">
        <v>25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26</v>
      </c>
      <c r="AK11" s="28" t="s">
        <v>27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28</v>
      </c>
      <c r="AK13" s="28" t="s">
        <v>25</v>
      </c>
      <c r="AN13" s="30" t="s">
        <v>29</v>
      </c>
      <c r="AR13" s="18"/>
      <c r="BE13" s="27"/>
      <c r="BS13" s="15" t="s">
        <v>6</v>
      </c>
    </row>
    <row r="14">
      <c r="B14" s="18"/>
      <c r="E14" s="30" t="s">
        <v>29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27</v>
      </c>
      <c r="AN14" s="30" t="s">
        <v>29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30</v>
      </c>
      <c r="AK16" s="28" t="s">
        <v>25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31</v>
      </c>
      <c r="AK17" s="28" t="s">
        <v>27</v>
      </c>
      <c r="AN17" s="23" t="s">
        <v>1</v>
      </c>
      <c r="AR17" s="18"/>
      <c r="BE17" s="27"/>
      <c r="BS17" s="15" t="s">
        <v>32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33</v>
      </c>
      <c r="AK19" s="28" t="s">
        <v>25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31</v>
      </c>
      <c r="AK20" s="28" t="s">
        <v>27</v>
      </c>
      <c r="AN20" s="23" t="s">
        <v>1</v>
      </c>
      <c r="AR20" s="18"/>
      <c r="BE20" s="27"/>
      <c r="BS20" s="15" t="s">
        <v>32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34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36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37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38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39</v>
      </c>
      <c r="E29" s="3"/>
      <c r="F29" s="28" t="s">
        <v>40</v>
      </c>
      <c r="G29" s="3"/>
      <c r="H29" s="3"/>
      <c r="I29" s="3"/>
      <c r="J29" s="3"/>
      <c r="K29" s="3"/>
      <c r="L29" s="41">
        <v>0.20999999999999999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2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2">
        <f>ROUND(AV94, 2)</f>
        <v>0</v>
      </c>
      <c r="AL29" s="3"/>
      <c r="AM29" s="3"/>
      <c r="AN29" s="3"/>
      <c r="AO29" s="3"/>
      <c r="AP29" s="3"/>
      <c r="AQ29" s="3"/>
      <c r="AR29" s="40"/>
      <c r="BE29" s="43"/>
    </row>
    <row r="30" s="3" customFormat="1" ht="14.4" customHeight="1">
      <c r="A30" s="3"/>
      <c r="B30" s="40"/>
      <c r="C30" s="3"/>
      <c r="D30" s="3"/>
      <c r="E30" s="3"/>
      <c r="F30" s="28" t="s">
        <v>41</v>
      </c>
      <c r="G30" s="3"/>
      <c r="H30" s="3"/>
      <c r="I30" s="3"/>
      <c r="J30" s="3"/>
      <c r="K30" s="3"/>
      <c r="L30" s="41">
        <v>0.12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2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2">
        <f>ROUND(AW94, 2)</f>
        <v>0</v>
      </c>
      <c r="AL30" s="3"/>
      <c r="AM30" s="3"/>
      <c r="AN30" s="3"/>
      <c r="AO30" s="3"/>
      <c r="AP30" s="3"/>
      <c r="AQ30" s="3"/>
      <c r="AR30" s="40"/>
      <c r="BE30" s="43"/>
    </row>
    <row r="31" hidden="1" s="3" customFormat="1" ht="14.4" customHeight="1">
      <c r="A31" s="3"/>
      <c r="B31" s="40"/>
      <c r="C31" s="3"/>
      <c r="D31" s="3"/>
      <c r="E31" s="3"/>
      <c r="F31" s="28" t="s">
        <v>42</v>
      </c>
      <c r="G31" s="3"/>
      <c r="H31" s="3"/>
      <c r="I31" s="3"/>
      <c r="J31" s="3"/>
      <c r="K31" s="3"/>
      <c r="L31" s="41">
        <v>0.20999999999999999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2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2">
        <v>0</v>
      </c>
      <c r="AL31" s="3"/>
      <c r="AM31" s="3"/>
      <c r="AN31" s="3"/>
      <c r="AO31" s="3"/>
      <c r="AP31" s="3"/>
      <c r="AQ31" s="3"/>
      <c r="AR31" s="40"/>
      <c r="BE31" s="43"/>
    </row>
    <row r="32" hidden="1" s="3" customFormat="1" ht="14.4" customHeight="1">
      <c r="A32" s="3"/>
      <c r="B32" s="40"/>
      <c r="C32" s="3"/>
      <c r="D32" s="3"/>
      <c r="E32" s="3"/>
      <c r="F32" s="28" t="s">
        <v>43</v>
      </c>
      <c r="G32" s="3"/>
      <c r="H32" s="3"/>
      <c r="I32" s="3"/>
      <c r="J32" s="3"/>
      <c r="K32" s="3"/>
      <c r="L32" s="41">
        <v>0.12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2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2">
        <v>0</v>
      </c>
      <c r="AL32" s="3"/>
      <c r="AM32" s="3"/>
      <c r="AN32" s="3"/>
      <c r="AO32" s="3"/>
      <c r="AP32" s="3"/>
      <c r="AQ32" s="3"/>
      <c r="AR32" s="40"/>
      <c r="BE32" s="43"/>
    </row>
    <row r="33" hidden="1" s="3" customFormat="1" ht="14.4" customHeight="1">
      <c r="A33" s="3"/>
      <c r="B33" s="40"/>
      <c r="C33" s="3"/>
      <c r="D33" s="3"/>
      <c r="E33" s="3"/>
      <c r="F33" s="28" t="s">
        <v>44</v>
      </c>
      <c r="G33" s="3"/>
      <c r="H33" s="3"/>
      <c r="I33" s="3"/>
      <c r="J33" s="3"/>
      <c r="K33" s="3"/>
      <c r="L33" s="41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2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2">
        <v>0</v>
      </c>
      <c r="AL33" s="3"/>
      <c r="AM33" s="3"/>
      <c r="AN33" s="3"/>
      <c r="AO33" s="3"/>
      <c r="AP33" s="3"/>
      <c r="AQ33" s="3"/>
      <c r="AR33" s="40"/>
      <c r="BE33" s="43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4"/>
      <c r="D35" s="45" t="s">
        <v>45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46</v>
      </c>
      <c r="U35" s="46"/>
      <c r="V35" s="46"/>
      <c r="W35" s="46"/>
      <c r="X35" s="48" t="s">
        <v>47</v>
      </c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9">
        <f>SUM(AK26:AK33)</f>
        <v>0</v>
      </c>
      <c r="AL35" s="46"/>
      <c r="AM35" s="46"/>
      <c r="AN35" s="46"/>
      <c r="AO35" s="50"/>
      <c r="AP35" s="44"/>
      <c r="AQ35" s="44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1"/>
      <c r="D49" s="52" t="s">
        <v>48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2" t="s">
        <v>49</v>
      </c>
      <c r="AI49" s="53"/>
      <c r="AJ49" s="53"/>
      <c r="AK49" s="53"/>
      <c r="AL49" s="53"/>
      <c r="AM49" s="53"/>
      <c r="AN49" s="53"/>
      <c r="AO49" s="53"/>
      <c r="AR49" s="51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4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4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4" t="s">
        <v>50</v>
      </c>
      <c r="AI60" s="37"/>
      <c r="AJ60" s="37"/>
      <c r="AK60" s="37"/>
      <c r="AL60" s="37"/>
      <c r="AM60" s="54" t="s">
        <v>51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2" t="s">
        <v>52</v>
      </c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2" t="s">
        <v>53</v>
      </c>
      <c r="AI64" s="55"/>
      <c r="AJ64" s="55"/>
      <c r="AK64" s="55"/>
      <c r="AL64" s="55"/>
      <c r="AM64" s="55"/>
      <c r="AN64" s="55"/>
      <c r="AO64" s="55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4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4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4" t="s">
        <v>50</v>
      </c>
      <c r="AI75" s="37"/>
      <c r="AJ75" s="37"/>
      <c r="AK75" s="37"/>
      <c r="AL75" s="37"/>
      <c r="AM75" s="54" t="s">
        <v>51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35"/>
      <c r="B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35"/>
      <c r="BE81" s="34"/>
    </row>
    <row r="82" s="2" customFormat="1" ht="24.96" customHeight="1">
      <c r="A82" s="34"/>
      <c r="B82" s="35"/>
      <c r="C82" s="19" t="s">
        <v>54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0"/>
      <c r="C84" s="28" t="s">
        <v>13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2025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0"/>
      <c r="BE84" s="4"/>
    </row>
    <row r="85" s="5" customFormat="1" ht="36.96" customHeight="1">
      <c r="A85" s="5"/>
      <c r="B85" s="61"/>
      <c r="C85" s="62" t="s">
        <v>16</v>
      </c>
      <c r="D85" s="5"/>
      <c r="E85" s="5"/>
      <c r="F85" s="5"/>
      <c r="G85" s="5"/>
      <c r="H85" s="5"/>
      <c r="I85" s="5"/>
      <c r="J85" s="5"/>
      <c r="K85" s="5"/>
      <c r="L85" s="63" t="str">
        <f>K6</f>
        <v>Novostavba skladovacího žlabu - zastřešené hnojiště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1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20</v>
      </c>
      <c r="D87" s="34"/>
      <c r="E87" s="34"/>
      <c r="F87" s="34"/>
      <c r="G87" s="34"/>
      <c r="H87" s="34"/>
      <c r="I87" s="34"/>
      <c r="J87" s="34"/>
      <c r="K87" s="34"/>
      <c r="L87" s="64" t="str">
        <f>IF(K8="","",K8)</f>
        <v xml:space="preserve">Zemědělská 202   , Domašov 664 83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22</v>
      </c>
      <c r="AJ87" s="34"/>
      <c r="AK87" s="34"/>
      <c r="AL87" s="34"/>
      <c r="AM87" s="65" t="str">
        <f>IF(AN8= "","",AN8)</f>
        <v>22. 8. 2025</v>
      </c>
      <c r="AN87" s="65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24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Zemědělská společnost Devět křížů a.s.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30</v>
      </c>
      <c r="AJ89" s="34"/>
      <c r="AK89" s="34"/>
      <c r="AL89" s="34"/>
      <c r="AM89" s="66" t="str">
        <f>IF(E17="","",E17)</f>
        <v xml:space="preserve"> </v>
      </c>
      <c r="AN89" s="4"/>
      <c r="AO89" s="4"/>
      <c r="AP89" s="4"/>
      <c r="AQ89" s="34"/>
      <c r="AR89" s="35"/>
      <c r="AS89" s="67" t="s">
        <v>55</v>
      </c>
      <c r="AT89" s="68"/>
      <c r="AU89" s="69"/>
      <c r="AV89" s="69"/>
      <c r="AW89" s="69"/>
      <c r="AX89" s="69"/>
      <c r="AY89" s="69"/>
      <c r="AZ89" s="69"/>
      <c r="BA89" s="69"/>
      <c r="BB89" s="69"/>
      <c r="BC89" s="69"/>
      <c r="BD89" s="70"/>
      <c r="BE89" s="34"/>
    </row>
    <row r="90" s="2" customFormat="1" ht="15.15" customHeight="1">
      <c r="A90" s="34"/>
      <c r="B90" s="35"/>
      <c r="C90" s="28" t="s">
        <v>28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33</v>
      </c>
      <c r="AJ90" s="34"/>
      <c r="AK90" s="34"/>
      <c r="AL90" s="34"/>
      <c r="AM90" s="66" t="str">
        <f>IF(E20="","",E20)</f>
        <v xml:space="preserve"> </v>
      </c>
      <c r="AN90" s="4"/>
      <c r="AO90" s="4"/>
      <c r="AP90" s="4"/>
      <c r="AQ90" s="34"/>
      <c r="AR90" s="35"/>
      <c r="AS90" s="71"/>
      <c r="AT90" s="72"/>
      <c r="AU90" s="73"/>
      <c r="AV90" s="73"/>
      <c r="AW90" s="73"/>
      <c r="AX90" s="73"/>
      <c r="AY90" s="73"/>
      <c r="AZ90" s="73"/>
      <c r="BA90" s="73"/>
      <c r="BB90" s="73"/>
      <c r="BC90" s="73"/>
      <c r="BD90" s="74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1"/>
      <c r="AT91" s="72"/>
      <c r="AU91" s="73"/>
      <c r="AV91" s="73"/>
      <c r="AW91" s="73"/>
      <c r="AX91" s="73"/>
      <c r="AY91" s="73"/>
      <c r="AZ91" s="73"/>
      <c r="BA91" s="73"/>
      <c r="BB91" s="73"/>
      <c r="BC91" s="73"/>
      <c r="BD91" s="74"/>
      <c r="BE91" s="34"/>
    </row>
    <row r="92" s="2" customFormat="1" ht="29.28" customHeight="1">
      <c r="A92" s="34"/>
      <c r="B92" s="35"/>
      <c r="C92" s="75" t="s">
        <v>56</v>
      </c>
      <c r="D92" s="76"/>
      <c r="E92" s="76"/>
      <c r="F92" s="76"/>
      <c r="G92" s="76"/>
      <c r="H92" s="77"/>
      <c r="I92" s="78" t="s">
        <v>57</v>
      </c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9" t="s">
        <v>58</v>
      </c>
      <c r="AH92" s="76"/>
      <c r="AI92" s="76"/>
      <c r="AJ92" s="76"/>
      <c r="AK92" s="76"/>
      <c r="AL92" s="76"/>
      <c r="AM92" s="76"/>
      <c r="AN92" s="78" t="s">
        <v>59</v>
      </c>
      <c r="AO92" s="76"/>
      <c r="AP92" s="80"/>
      <c r="AQ92" s="81" t="s">
        <v>60</v>
      </c>
      <c r="AR92" s="35"/>
      <c r="AS92" s="82" t="s">
        <v>61</v>
      </c>
      <c r="AT92" s="83" t="s">
        <v>62</v>
      </c>
      <c r="AU92" s="83" t="s">
        <v>63</v>
      </c>
      <c r="AV92" s="83" t="s">
        <v>64</v>
      </c>
      <c r="AW92" s="83" t="s">
        <v>65</v>
      </c>
      <c r="AX92" s="83" t="s">
        <v>66</v>
      </c>
      <c r="AY92" s="83" t="s">
        <v>67</v>
      </c>
      <c r="AZ92" s="83" t="s">
        <v>68</v>
      </c>
      <c r="BA92" s="83" t="s">
        <v>69</v>
      </c>
      <c r="BB92" s="83" t="s">
        <v>70</v>
      </c>
      <c r="BC92" s="83" t="s">
        <v>71</v>
      </c>
      <c r="BD92" s="84" t="s">
        <v>72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85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7"/>
      <c r="BE93" s="34"/>
    </row>
    <row r="94" s="6" customFormat="1" ht="32.4" customHeight="1">
      <c r="A94" s="6"/>
      <c r="B94" s="88"/>
      <c r="C94" s="89" t="s">
        <v>73</v>
      </c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90"/>
      <c r="R94" s="90"/>
      <c r="S94" s="90"/>
      <c r="T94" s="90"/>
      <c r="U94" s="90"/>
      <c r="V94" s="90"/>
      <c r="W94" s="90"/>
      <c r="X94" s="90"/>
      <c r="Y94" s="90"/>
      <c r="Z94" s="90"/>
      <c r="AA94" s="90"/>
      <c r="AB94" s="90"/>
      <c r="AC94" s="90"/>
      <c r="AD94" s="90"/>
      <c r="AE94" s="90"/>
      <c r="AF94" s="90"/>
      <c r="AG94" s="91">
        <f>ROUND(SUM(AG95:AG101),2)</f>
        <v>0</v>
      </c>
      <c r="AH94" s="91"/>
      <c r="AI94" s="91"/>
      <c r="AJ94" s="91"/>
      <c r="AK94" s="91"/>
      <c r="AL94" s="91"/>
      <c r="AM94" s="91"/>
      <c r="AN94" s="92">
        <f>SUM(AG94,AT94)</f>
        <v>0</v>
      </c>
      <c r="AO94" s="92"/>
      <c r="AP94" s="92"/>
      <c r="AQ94" s="93" t="s">
        <v>1</v>
      </c>
      <c r="AR94" s="88"/>
      <c r="AS94" s="94">
        <f>ROUND(SUM(AS95:AS101),2)</f>
        <v>0</v>
      </c>
      <c r="AT94" s="95">
        <f>ROUND(SUM(AV94:AW94),2)</f>
        <v>0</v>
      </c>
      <c r="AU94" s="96">
        <f>ROUND(SUM(AU95:AU101),5)</f>
        <v>0</v>
      </c>
      <c r="AV94" s="95">
        <f>ROUND(AZ94*L29,2)</f>
        <v>0</v>
      </c>
      <c r="AW94" s="95">
        <f>ROUND(BA94*L30,2)</f>
        <v>0</v>
      </c>
      <c r="AX94" s="95">
        <f>ROUND(BB94*L29,2)</f>
        <v>0</v>
      </c>
      <c r="AY94" s="95">
        <f>ROUND(BC94*L30,2)</f>
        <v>0</v>
      </c>
      <c r="AZ94" s="95">
        <f>ROUND(SUM(AZ95:AZ101),2)</f>
        <v>0</v>
      </c>
      <c r="BA94" s="95">
        <f>ROUND(SUM(BA95:BA101),2)</f>
        <v>0</v>
      </c>
      <c r="BB94" s="95">
        <f>ROUND(SUM(BB95:BB101),2)</f>
        <v>0</v>
      </c>
      <c r="BC94" s="95">
        <f>ROUND(SUM(BC95:BC101),2)</f>
        <v>0</v>
      </c>
      <c r="BD94" s="97">
        <f>ROUND(SUM(BD95:BD101),2)</f>
        <v>0</v>
      </c>
      <c r="BE94" s="6"/>
      <c r="BS94" s="98" t="s">
        <v>74</v>
      </c>
      <c r="BT94" s="98" t="s">
        <v>75</v>
      </c>
      <c r="BU94" s="99" t="s">
        <v>76</v>
      </c>
      <c r="BV94" s="98" t="s">
        <v>77</v>
      </c>
      <c r="BW94" s="98" t="s">
        <v>4</v>
      </c>
      <c r="BX94" s="98" t="s">
        <v>78</v>
      </c>
      <c r="CL94" s="98" t="s">
        <v>1</v>
      </c>
    </row>
    <row r="95" s="7" customFormat="1" ht="16.5" customHeight="1">
      <c r="A95" s="100" t="s">
        <v>79</v>
      </c>
      <c r="B95" s="101"/>
      <c r="C95" s="102"/>
      <c r="D95" s="103" t="s">
        <v>80</v>
      </c>
      <c r="E95" s="103"/>
      <c r="F95" s="103"/>
      <c r="G95" s="103"/>
      <c r="H95" s="103"/>
      <c r="I95" s="104"/>
      <c r="J95" s="103" t="s">
        <v>81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'1 - SO 01 - Novostavba sk...'!J30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82</v>
      </c>
      <c r="AR95" s="101"/>
      <c r="AS95" s="107">
        <v>0</v>
      </c>
      <c r="AT95" s="108">
        <f>ROUND(SUM(AV95:AW95),2)</f>
        <v>0</v>
      </c>
      <c r="AU95" s="109">
        <f>'1 - SO 01 - Novostavba sk...'!P129</f>
        <v>0</v>
      </c>
      <c r="AV95" s="108">
        <f>'1 - SO 01 - Novostavba sk...'!J33</f>
        <v>0</v>
      </c>
      <c r="AW95" s="108">
        <f>'1 - SO 01 - Novostavba sk...'!J34</f>
        <v>0</v>
      </c>
      <c r="AX95" s="108">
        <f>'1 - SO 01 - Novostavba sk...'!J35</f>
        <v>0</v>
      </c>
      <c r="AY95" s="108">
        <f>'1 - SO 01 - Novostavba sk...'!J36</f>
        <v>0</v>
      </c>
      <c r="AZ95" s="108">
        <f>'1 - SO 01 - Novostavba sk...'!F33</f>
        <v>0</v>
      </c>
      <c r="BA95" s="108">
        <f>'1 - SO 01 - Novostavba sk...'!F34</f>
        <v>0</v>
      </c>
      <c r="BB95" s="108">
        <f>'1 - SO 01 - Novostavba sk...'!F35</f>
        <v>0</v>
      </c>
      <c r="BC95" s="108">
        <f>'1 - SO 01 - Novostavba sk...'!F36</f>
        <v>0</v>
      </c>
      <c r="BD95" s="110">
        <f>'1 - SO 01 - Novostavba sk...'!F37</f>
        <v>0</v>
      </c>
      <c r="BE95" s="7"/>
      <c r="BT95" s="111" t="s">
        <v>80</v>
      </c>
      <c r="BV95" s="111" t="s">
        <v>77</v>
      </c>
      <c r="BW95" s="111" t="s">
        <v>83</v>
      </c>
      <c r="BX95" s="111" t="s">
        <v>4</v>
      </c>
      <c r="CL95" s="111" t="s">
        <v>1</v>
      </c>
      <c r="CM95" s="111" t="s">
        <v>84</v>
      </c>
    </row>
    <row r="96" s="7" customFormat="1" ht="16.5" customHeight="1">
      <c r="A96" s="100" t="s">
        <v>79</v>
      </c>
      <c r="B96" s="101"/>
      <c r="C96" s="102"/>
      <c r="D96" s="103" t="s">
        <v>84</v>
      </c>
      <c r="E96" s="103"/>
      <c r="F96" s="103"/>
      <c r="G96" s="103"/>
      <c r="H96" s="103"/>
      <c r="I96" s="104"/>
      <c r="J96" s="103" t="s">
        <v>85</v>
      </c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5">
        <f>'2 - SO 02 - Manipulační p...'!J30</f>
        <v>0</v>
      </c>
      <c r="AH96" s="104"/>
      <c r="AI96" s="104"/>
      <c r="AJ96" s="104"/>
      <c r="AK96" s="104"/>
      <c r="AL96" s="104"/>
      <c r="AM96" s="104"/>
      <c r="AN96" s="105">
        <f>SUM(AG96,AT96)</f>
        <v>0</v>
      </c>
      <c r="AO96" s="104"/>
      <c r="AP96" s="104"/>
      <c r="AQ96" s="106" t="s">
        <v>82</v>
      </c>
      <c r="AR96" s="101"/>
      <c r="AS96" s="107">
        <v>0</v>
      </c>
      <c r="AT96" s="108">
        <f>ROUND(SUM(AV96:AW96),2)</f>
        <v>0</v>
      </c>
      <c r="AU96" s="109">
        <f>'2 - SO 02 - Manipulační p...'!P121</f>
        <v>0</v>
      </c>
      <c r="AV96" s="108">
        <f>'2 - SO 02 - Manipulační p...'!J33</f>
        <v>0</v>
      </c>
      <c r="AW96" s="108">
        <f>'2 - SO 02 - Manipulační p...'!J34</f>
        <v>0</v>
      </c>
      <c r="AX96" s="108">
        <f>'2 - SO 02 - Manipulační p...'!J35</f>
        <v>0</v>
      </c>
      <c r="AY96" s="108">
        <f>'2 - SO 02 - Manipulační p...'!J36</f>
        <v>0</v>
      </c>
      <c r="AZ96" s="108">
        <f>'2 - SO 02 - Manipulační p...'!F33</f>
        <v>0</v>
      </c>
      <c r="BA96" s="108">
        <f>'2 - SO 02 - Manipulační p...'!F34</f>
        <v>0</v>
      </c>
      <c r="BB96" s="108">
        <f>'2 - SO 02 - Manipulační p...'!F35</f>
        <v>0</v>
      </c>
      <c r="BC96" s="108">
        <f>'2 - SO 02 - Manipulační p...'!F36</f>
        <v>0</v>
      </c>
      <c r="BD96" s="110">
        <f>'2 - SO 02 - Manipulační p...'!F37</f>
        <v>0</v>
      </c>
      <c r="BE96" s="7"/>
      <c r="BT96" s="111" t="s">
        <v>80</v>
      </c>
      <c r="BV96" s="111" t="s">
        <v>77</v>
      </c>
      <c r="BW96" s="111" t="s">
        <v>86</v>
      </c>
      <c r="BX96" s="111" t="s">
        <v>4</v>
      </c>
      <c r="CL96" s="111" t="s">
        <v>1</v>
      </c>
      <c r="CM96" s="111" t="s">
        <v>84</v>
      </c>
    </row>
    <row r="97" s="7" customFormat="1" ht="16.5" customHeight="1">
      <c r="A97" s="100" t="s">
        <v>79</v>
      </c>
      <c r="B97" s="101"/>
      <c r="C97" s="102"/>
      <c r="D97" s="103" t="s">
        <v>87</v>
      </c>
      <c r="E97" s="103"/>
      <c r="F97" s="103"/>
      <c r="G97" s="103"/>
      <c r="H97" s="103"/>
      <c r="I97" s="104"/>
      <c r="J97" s="103" t="s">
        <v>88</v>
      </c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5">
        <f>'3 - SO 03 Kanalizace spla...'!J30</f>
        <v>0</v>
      </c>
      <c r="AH97" s="104"/>
      <c r="AI97" s="104"/>
      <c r="AJ97" s="104"/>
      <c r="AK97" s="104"/>
      <c r="AL97" s="104"/>
      <c r="AM97" s="104"/>
      <c r="AN97" s="105">
        <f>SUM(AG97,AT97)</f>
        <v>0</v>
      </c>
      <c r="AO97" s="104"/>
      <c r="AP97" s="104"/>
      <c r="AQ97" s="106" t="s">
        <v>82</v>
      </c>
      <c r="AR97" s="101"/>
      <c r="AS97" s="107">
        <v>0</v>
      </c>
      <c r="AT97" s="108">
        <f>ROUND(SUM(AV97:AW97),2)</f>
        <v>0</v>
      </c>
      <c r="AU97" s="109">
        <f>'3 - SO 03 Kanalizace spla...'!P121</f>
        <v>0</v>
      </c>
      <c r="AV97" s="108">
        <f>'3 - SO 03 Kanalizace spla...'!J33</f>
        <v>0</v>
      </c>
      <c r="AW97" s="108">
        <f>'3 - SO 03 Kanalizace spla...'!J34</f>
        <v>0</v>
      </c>
      <c r="AX97" s="108">
        <f>'3 - SO 03 Kanalizace spla...'!J35</f>
        <v>0</v>
      </c>
      <c r="AY97" s="108">
        <f>'3 - SO 03 Kanalizace spla...'!J36</f>
        <v>0</v>
      </c>
      <c r="AZ97" s="108">
        <f>'3 - SO 03 Kanalizace spla...'!F33</f>
        <v>0</v>
      </c>
      <c r="BA97" s="108">
        <f>'3 - SO 03 Kanalizace spla...'!F34</f>
        <v>0</v>
      </c>
      <c r="BB97" s="108">
        <f>'3 - SO 03 Kanalizace spla...'!F35</f>
        <v>0</v>
      </c>
      <c r="BC97" s="108">
        <f>'3 - SO 03 Kanalizace spla...'!F36</f>
        <v>0</v>
      </c>
      <c r="BD97" s="110">
        <f>'3 - SO 03 Kanalizace spla...'!F37</f>
        <v>0</v>
      </c>
      <c r="BE97" s="7"/>
      <c r="BT97" s="111" t="s">
        <v>80</v>
      </c>
      <c r="BV97" s="111" t="s">
        <v>77</v>
      </c>
      <c r="BW97" s="111" t="s">
        <v>89</v>
      </c>
      <c r="BX97" s="111" t="s">
        <v>4</v>
      </c>
      <c r="CL97" s="111" t="s">
        <v>1</v>
      </c>
      <c r="CM97" s="111" t="s">
        <v>84</v>
      </c>
    </row>
    <row r="98" s="7" customFormat="1" ht="16.5" customHeight="1">
      <c r="A98" s="100" t="s">
        <v>79</v>
      </c>
      <c r="B98" s="101"/>
      <c r="C98" s="102"/>
      <c r="D98" s="103" t="s">
        <v>90</v>
      </c>
      <c r="E98" s="103"/>
      <c r="F98" s="103"/>
      <c r="G98" s="103"/>
      <c r="H98" s="103"/>
      <c r="I98" s="104"/>
      <c r="J98" s="103" t="s">
        <v>91</v>
      </c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5">
        <f>'4 - SO 04 Kanalizace dešťová'!J30</f>
        <v>0</v>
      </c>
      <c r="AH98" s="104"/>
      <c r="AI98" s="104"/>
      <c r="AJ98" s="104"/>
      <c r="AK98" s="104"/>
      <c r="AL98" s="104"/>
      <c r="AM98" s="104"/>
      <c r="AN98" s="105">
        <f>SUM(AG98,AT98)</f>
        <v>0</v>
      </c>
      <c r="AO98" s="104"/>
      <c r="AP98" s="104"/>
      <c r="AQ98" s="106" t="s">
        <v>82</v>
      </c>
      <c r="AR98" s="101"/>
      <c r="AS98" s="107">
        <v>0</v>
      </c>
      <c r="AT98" s="108">
        <f>ROUND(SUM(AV98:AW98),2)</f>
        <v>0</v>
      </c>
      <c r="AU98" s="109">
        <f>'4 - SO 04 Kanalizace dešťová'!P121</f>
        <v>0</v>
      </c>
      <c r="AV98" s="108">
        <f>'4 - SO 04 Kanalizace dešťová'!J33</f>
        <v>0</v>
      </c>
      <c r="AW98" s="108">
        <f>'4 - SO 04 Kanalizace dešťová'!J34</f>
        <v>0</v>
      </c>
      <c r="AX98" s="108">
        <f>'4 - SO 04 Kanalizace dešťová'!J35</f>
        <v>0</v>
      </c>
      <c r="AY98" s="108">
        <f>'4 - SO 04 Kanalizace dešťová'!J36</f>
        <v>0</v>
      </c>
      <c r="AZ98" s="108">
        <f>'4 - SO 04 Kanalizace dešťová'!F33</f>
        <v>0</v>
      </c>
      <c r="BA98" s="108">
        <f>'4 - SO 04 Kanalizace dešťová'!F34</f>
        <v>0</v>
      </c>
      <c r="BB98" s="108">
        <f>'4 - SO 04 Kanalizace dešťová'!F35</f>
        <v>0</v>
      </c>
      <c r="BC98" s="108">
        <f>'4 - SO 04 Kanalizace dešťová'!F36</f>
        <v>0</v>
      </c>
      <c r="BD98" s="110">
        <f>'4 - SO 04 Kanalizace dešťová'!F37</f>
        <v>0</v>
      </c>
      <c r="BE98" s="7"/>
      <c r="BT98" s="111" t="s">
        <v>80</v>
      </c>
      <c r="BV98" s="111" t="s">
        <v>77</v>
      </c>
      <c r="BW98" s="111" t="s">
        <v>92</v>
      </c>
      <c r="BX98" s="111" t="s">
        <v>4</v>
      </c>
      <c r="CL98" s="111" t="s">
        <v>1</v>
      </c>
      <c r="CM98" s="111" t="s">
        <v>84</v>
      </c>
    </row>
    <row r="99" s="7" customFormat="1" ht="16.5" customHeight="1">
      <c r="A99" s="100" t="s">
        <v>79</v>
      </c>
      <c r="B99" s="101"/>
      <c r="C99" s="102"/>
      <c r="D99" s="103" t="s">
        <v>93</v>
      </c>
      <c r="E99" s="103"/>
      <c r="F99" s="103"/>
      <c r="G99" s="103"/>
      <c r="H99" s="103"/>
      <c r="I99" s="104"/>
      <c r="J99" s="103" t="s">
        <v>94</v>
      </c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5">
        <f>'5 - SO 05 Komunikace a zp...'!J30</f>
        <v>0</v>
      </c>
      <c r="AH99" s="104"/>
      <c r="AI99" s="104"/>
      <c r="AJ99" s="104"/>
      <c r="AK99" s="104"/>
      <c r="AL99" s="104"/>
      <c r="AM99" s="104"/>
      <c r="AN99" s="105">
        <f>SUM(AG99,AT99)</f>
        <v>0</v>
      </c>
      <c r="AO99" s="104"/>
      <c r="AP99" s="104"/>
      <c r="AQ99" s="106" t="s">
        <v>82</v>
      </c>
      <c r="AR99" s="101"/>
      <c r="AS99" s="107">
        <v>0</v>
      </c>
      <c r="AT99" s="108">
        <f>ROUND(SUM(AV99:AW99),2)</f>
        <v>0</v>
      </c>
      <c r="AU99" s="109">
        <f>'5 - SO 05 Komunikace a zp...'!P121</f>
        <v>0</v>
      </c>
      <c r="AV99" s="108">
        <f>'5 - SO 05 Komunikace a zp...'!J33</f>
        <v>0</v>
      </c>
      <c r="AW99" s="108">
        <f>'5 - SO 05 Komunikace a zp...'!J34</f>
        <v>0</v>
      </c>
      <c r="AX99" s="108">
        <f>'5 - SO 05 Komunikace a zp...'!J35</f>
        <v>0</v>
      </c>
      <c r="AY99" s="108">
        <f>'5 - SO 05 Komunikace a zp...'!J36</f>
        <v>0</v>
      </c>
      <c r="AZ99" s="108">
        <f>'5 - SO 05 Komunikace a zp...'!F33</f>
        <v>0</v>
      </c>
      <c r="BA99" s="108">
        <f>'5 - SO 05 Komunikace a zp...'!F34</f>
        <v>0</v>
      </c>
      <c r="BB99" s="108">
        <f>'5 - SO 05 Komunikace a zp...'!F35</f>
        <v>0</v>
      </c>
      <c r="BC99" s="108">
        <f>'5 - SO 05 Komunikace a zp...'!F36</f>
        <v>0</v>
      </c>
      <c r="BD99" s="110">
        <f>'5 - SO 05 Komunikace a zp...'!F37</f>
        <v>0</v>
      </c>
      <c r="BE99" s="7"/>
      <c r="BT99" s="111" t="s">
        <v>80</v>
      </c>
      <c r="BV99" s="111" t="s">
        <v>77</v>
      </c>
      <c r="BW99" s="111" t="s">
        <v>95</v>
      </c>
      <c r="BX99" s="111" t="s">
        <v>4</v>
      </c>
      <c r="CL99" s="111" t="s">
        <v>1</v>
      </c>
      <c r="CM99" s="111" t="s">
        <v>84</v>
      </c>
    </row>
    <row r="100" s="7" customFormat="1" ht="16.5" customHeight="1">
      <c r="A100" s="100" t="s">
        <v>79</v>
      </c>
      <c r="B100" s="101"/>
      <c r="C100" s="102"/>
      <c r="D100" s="103" t="s">
        <v>96</v>
      </c>
      <c r="E100" s="103"/>
      <c r="F100" s="103"/>
      <c r="G100" s="103"/>
      <c r="H100" s="103"/>
      <c r="I100" s="104"/>
      <c r="J100" s="103" t="s">
        <v>97</v>
      </c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5">
        <f>'6 -  VRN'!J30</f>
        <v>0</v>
      </c>
      <c r="AH100" s="104"/>
      <c r="AI100" s="104"/>
      <c r="AJ100" s="104"/>
      <c r="AK100" s="104"/>
      <c r="AL100" s="104"/>
      <c r="AM100" s="104"/>
      <c r="AN100" s="105">
        <f>SUM(AG100,AT100)</f>
        <v>0</v>
      </c>
      <c r="AO100" s="104"/>
      <c r="AP100" s="104"/>
      <c r="AQ100" s="106" t="s">
        <v>82</v>
      </c>
      <c r="AR100" s="101"/>
      <c r="AS100" s="107">
        <v>0</v>
      </c>
      <c r="AT100" s="108">
        <f>ROUND(SUM(AV100:AW100),2)</f>
        <v>0</v>
      </c>
      <c r="AU100" s="109">
        <f>'6 -  VRN'!P120</f>
        <v>0</v>
      </c>
      <c r="AV100" s="108">
        <f>'6 -  VRN'!J33</f>
        <v>0</v>
      </c>
      <c r="AW100" s="108">
        <f>'6 -  VRN'!J34</f>
        <v>0</v>
      </c>
      <c r="AX100" s="108">
        <f>'6 -  VRN'!J35</f>
        <v>0</v>
      </c>
      <c r="AY100" s="108">
        <f>'6 -  VRN'!J36</f>
        <v>0</v>
      </c>
      <c r="AZ100" s="108">
        <f>'6 -  VRN'!F33</f>
        <v>0</v>
      </c>
      <c r="BA100" s="108">
        <f>'6 -  VRN'!F34</f>
        <v>0</v>
      </c>
      <c r="BB100" s="108">
        <f>'6 -  VRN'!F35</f>
        <v>0</v>
      </c>
      <c r="BC100" s="108">
        <f>'6 -  VRN'!F36</f>
        <v>0</v>
      </c>
      <c r="BD100" s="110">
        <f>'6 -  VRN'!F37</f>
        <v>0</v>
      </c>
      <c r="BE100" s="7"/>
      <c r="BT100" s="111" t="s">
        <v>80</v>
      </c>
      <c r="BV100" s="111" t="s">
        <v>77</v>
      </c>
      <c r="BW100" s="111" t="s">
        <v>98</v>
      </c>
      <c r="BX100" s="111" t="s">
        <v>4</v>
      </c>
      <c r="CL100" s="111" t="s">
        <v>1</v>
      </c>
      <c r="CM100" s="111" t="s">
        <v>84</v>
      </c>
    </row>
    <row r="101" s="7" customFormat="1" ht="16.5" customHeight="1">
      <c r="A101" s="100" t="s">
        <v>79</v>
      </c>
      <c r="B101" s="101"/>
      <c r="C101" s="102"/>
      <c r="D101" s="103" t="s">
        <v>99</v>
      </c>
      <c r="E101" s="103"/>
      <c r="F101" s="103"/>
      <c r="G101" s="103"/>
      <c r="H101" s="103"/>
      <c r="I101" s="104"/>
      <c r="J101" s="103" t="s">
        <v>100</v>
      </c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5">
        <f>'1a - Zastřešení a ocelová...'!J30</f>
        <v>0</v>
      </c>
      <c r="AH101" s="104"/>
      <c r="AI101" s="104"/>
      <c r="AJ101" s="104"/>
      <c r="AK101" s="104"/>
      <c r="AL101" s="104"/>
      <c r="AM101" s="104"/>
      <c r="AN101" s="105">
        <f>SUM(AG101,AT101)</f>
        <v>0</v>
      </c>
      <c r="AO101" s="104"/>
      <c r="AP101" s="104"/>
      <c r="AQ101" s="106" t="s">
        <v>82</v>
      </c>
      <c r="AR101" s="101"/>
      <c r="AS101" s="112">
        <v>0</v>
      </c>
      <c r="AT101" s="113">
        <f>ROUND(SUM(AV101:AW101),2)</f>
        <v>0</v>
      </c>
      <c r="AU101" s="114">
        <f>'1a - Zastřešení a ocelová...'!P121</f>
        <v>0</v>
      </c>
      <c r="AV101" s="113">
        <f>'1a - Zastřešení a ocelová...'!J33</f>
        <v>0</v>
      </c>
      <c r="AW101" s="113">
        <f>'1a - Zastřešení a ocelová...'!J34</f>
        <v>0</v>
      </c>
      <c r="AX101" s="113">
        <f>'1a - Zastřešení a ocelová...'!J35</f>
        <v>0</v>
      </c>
      <c r="AY101" s="113">
        <f>'1a - Zastřešení a ocelová...'!J36</f>
        <v>0</v>
      </c>
      <c r="AZ101" s="113">
        <f>'1a - Zastřešení a ocelová...'!F33</f>
        <v>0</v>
      </c>
      <c r="BA101" s="113">
        <f>'1a - Zastřešení a ocelová...'!F34</f>
        <v>0</v>
      </c>
      <c r="BB101" s="113">
        <f>'1a - Zastřešení a ocelová...'!F35</f>
        <v>0</v>
      </c>
      <c r="BC101" s="113">
        <f>'1a - Zastřešení a ocelová...'!F36</f>
        <v>0</v>
      </c>
      <c r="BD101" s="115">
        <f>'1a - Zastřešení a ocelová...'!F37</f>
        <v>0</v>
      </c>
      <c r="BE101" s="7"/>
      <c r="BT101" s="111" t="s">
        <v>80</v>
      </c>
      <c r="BV101" s="111" t="s">
        <v>77</v>
      </c>
      <c r="BW101" s="111" t="s">
        <v>101</v>
      </c>
      <c r="BX101" s="111" t="s">
        <v>4</v>
      </c>
      <c r="CL101" s="111" t="s">
        <v>1</v>
      </c>
      <c r="CM101" s="111" t="s">
        <v>84</v>
      </c>
    </row>
    <row r="102" s="2" customFormat="1" ht="30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5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35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</row>
  </sheetData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1 - SO 01 - Novostavba sk...'!C2" display="/"/>
    <hyperlink ref="A96" location="'2 - SO 02 - Manipulační p...'!C2" display="/"/>
    <hyperlink ref="A97" location="'3 - SO 03 Kanalizace spla...'!C2" display="/"/>
    <hyperlink ref="A98" location="'4 - SO 04 Kanalizace dešťová'!C2" display="/"/>
    <hyperlink ref="A99" location="'5 - SO 05 Komunikace a zp...'!C2" display="/"/>
    <hyperlink ref="A100" location="'6 -  VRN'!C2" display="/"/>
    <hyperlink ref="A101" location="'1a - Zastřešení a ocelov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104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ROUND((SUM(BE129:BE205)),  2)</f>
        <v>0</v>
      </c>
      <c r="G33" s="34"/>
      <c r="H33" s="34"/>
      <c r="I33" s="124">
        <v>0.20999999999999999</v>
      </c>
      <c r="J33" s="123">
        <f>ROUND(((SUM(BE129:BE205))*I33),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ROUND((SUM(BF129:BF205)),  2)</f>
        <v>0</v>
      </c>
      <c r="G34" s="34"/>
      <c r="H34" s="34"/>
      <c r="I34" s="124">
        <v>0.12</v>
      </c>
      <c r="J34" s="123">
        <f>ROUND(((SUM(BF129:BF205))*I34),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ROUND((SUM(BG129:BG205)),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ROUND((SUM(BH129:BH205)),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ROUND((SUM(BI129:BI205)),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1 - SO 01 - Novostavba skaldovacího žlabu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J129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J130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111</v>
      </c>
      <c r="E98" s="142"/>
      <c r="F98" s="142"/>
      <c r="G98" s="142"/>
      <c r="H98" s="142"/>
      <c r="I98" s="142"/>
      <c r="J98" s="143">
        <f>J131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112</v>
      </c>
      <c r="E99" s="142"/>
      <c r="F99" s="142"/>
      <c r="G99" s="142"/>
      <c r="H99" s="142"/>
      <c r="I99" s="142"/>
      <c r="J99" s="143">
        <f>J140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113</v>
      </c>
      <c r="E100" s="142"/>
      <c r="F100" s="142"/>
      <c r="G100" s="142"/>
      <c r="H100" s="142"/>
      <c r="I100" s="142"/>
      <c r="J100" s="143">
        <f>J148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114</v>
      </c>
      <c r="E101" s="142"/>
      <c r="F101" s="142"/>
      <c r="G101" s="142"/>
      <c r="H101" s="142"/>
      <c r="I101" s="142"/>
      <c r="J101" s="143">
        <f>J153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0"/>
      <c r="C102" s="10"/>
      <c r="D102" s="141" t="s">
        <v>115</v>
      </c>
      <c r="E102" s="142"/>
      <c r="F102" s="142"/>
      <c r="G102" s="142"/>
      <c r="H102" s="142"/>
      <c r="I102" s="142"/>
      <c r="J102" s="143">
        <f>J156</f>
        <v>0</v>
      </c>
      <c r="K102" s="10"/>
      <c r="L102" s="14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0"/>
      <c r="C103" s="10"/>
      <c r="D103" s="141" t="s">
        <v>116</v>
      </c>
      <c r="E103" s="142"/>
      <c r="F103" s="142"/>
      <c r="G103" s="142"/>
      <c r="H103" s="142"/>
      <c r="I103" s="142"/>
      <c r="J103" s="143">
        <f>J165</f>
        <v>0</v>
      </c>
      <c r="K103" s="10"/>
      <c r="L103" s="14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0"/>
      <c r="C104" s="10"/>
      <c r="D104" s="141" t="s">
        <v>117</v>
      </c>
      <c r="E104" s="142"/>
      <c r="F104" s="142"/>
      <c r="G104" s="142"/>
      <c r="H104" s="142"/>
      <c r="I104" s="142"/>
      <c r="J104" s="143">
        <f>J169</f>
        <v>0</v>
      </c>
      <c r="K104" s="10"/>
      <c r="L104" s="14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0"/>
      <c r="C105" s="10"/>
      <c r="D105" s="141" t="s">
        <v>118</v>
      </c>
      <c r="E105" s="142"/>
      <c r="F105" s="142"/>
      <c r="G105" s="142"/>
      <c r="H105" s="142"/>
      <c r="I105" s="142"/>
      <c r="J105" s="143">
        <f>J183</f>
        <v>0</v>
      </c>
      <c r="K105" s="10"/>
      <c r="L105" s="14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9" customFormat="1" ht="24.96" customHeight="1">
      <c r="A106" s="9"/>
      <c r="B106" s="136"/>
      <c r="C106" s="9"/>
      <c r="D106" s="137" t="s">
        <v>119</v>
      </c>
      <c r="E106" s="138"/>
      <c r="F106" s="138"/>
      <c r="G106" s="138"/>
      <c r="H106" s="138"/>
      <c r="I106" s="138"/>
      <c r="J106" s="139">
        <f>J185</f>
        <v>0</v>
      </c>
      <c r="K106" s="9"/>
      <c r="L106" s="136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10" customFormat="1" ht="19.92" customHeight="1">
      <c r="A107" s="10"/>
      <c r="B107" s="140"/>
      <c r="C107" s="10"/>
      <c r="D107" s="141" t="s">
        <v>120</v>
      </c>
      <c r="E107" s="142"/>
      <c r="F107" s="142"/>
      <c r="G107" s="142"/>
      <c r="H107" s="142"/>
      <c r="I107" s="142"/>
      <c r="J107" s="143">
        <f>J186</f>
        <v>0</v>
      </c>
      <c r="K107" s="10"/>
      <c r="L107" s="14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0"/>
      <c r="C108" s="10"/>
      <c r="D108" s="141" t="s">
        <v>121</v>
      </c>
      <c r="E108" s="142"/>
      <c r="F108" s="142"/>
      <c r="G108" s="142"/>
      <c r="H108" s="142"/>
      <c r="I108" s="142"/>
      <c r="J108" s="143">
        <f>J202</f>
        <v>0</v>
      </c>
      <c r="K108" s="10"/>
      <c r="L108" s="14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0"/>
      <c r="C109" s="10"/>
      <c r="D109" s="141" t="s">
        <v>122</v>
      </c>
      <c r="E109" s="142"/>
      <c r="F109" s="142"/>
      <c r="G109" s="142"/>
      <c r="H109" s="142"/>
      <c r="I109" s="142"/>
      <c r="J109" s="143">
        <f>J204</f>
        <v>0</v>
      </c>
      <c r="K109" s="10"/>
      <c r="L109" s="14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2" customFormat="1" ht="21.84" customHeight="1">
      <c r="A110" s="34"/>
      <c r="B110" s="35"/>
      <c r="C110" s="34"/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56"/>
      <c r="C111" s="57"/>
      <c r="D111" s="57"/>
      <c r="E111" s="57"/>
      <c r="F111" s="57"/>
      <c r="G111" s="57"/>
      <c r="H111" s="57"/>
      <c r="I111" s="57"/>
      <c r="J111" s="57"/>
      <c r="K111" s="57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5" s="2" customFormat="1" ht="6.96" customHeight="1">
      <c r="A115" s="34"/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24.96" customHeight="1">
      <c r="A116" s="34"/>
      <c r="B116" s="35"/>
      <c r="C116" s="19" t="s">
        <v>123</v>
      </c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6.96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2" customHeight="1">
      <c r="A118" s="34"/>
      <c r="B118" s="35"/>
      <c r="C118" s="28" t="s">
        <v>16</v>
      </c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6.5" customHeight="1">
      <c r="A119" s="34"/>
      <c r="B119" s="35"/>
      <c r="C119" s="34"/>
      <c r="D119" s="34"/>
      <c r="E119" s="117" t="str">
        <f>E7</f>
        <v>Novostavba skladovacího žlabu - zastřešené hnojiště</v>
      </c>
      <c r="F119" s="28"/>
      <c r="G119" s="28"/>
      <c r="H119" s="28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2" customHeight="1">
      <c r="A120" s="34"/>
      <c r="B120" s="35"/>
      <c r="C120" s="28" t="s">
        <v>103</v>
      </c>
      <c r="D120" s="34"/>
      <c r="E120" s="34"/>
      <c r="F120" s="34"/>
      <c r="G120" s="34"/>
      <c r="H120" s="34"/>
      <c r="I120" s="34"/>
      <c r="J120" s="34"/>
      <c r="K120" s="34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6.5" customHeight="1">
      <c r="A121" s="34"/>
      <c r="B121" s="35"/>
      <c r="C121" s="34"/>
      <c r="D121" s="34"/>
      <c r="E121" s="63" t="str">
        <f>E9</f>
        <v>1 - SO 01 - Novostavba skaldovacího žlabu</v>
      </c>
      <c r="F121" s="34"/>
      <c r="G121" s="34"/>
      <c r="H121" s="34"/>
      <c r="I121" s="34"/>
      <c r="J121" s="34"/>
      <c r="K121" s="34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6.96" customHeight="1">
      <c r="A122" s="34"/>
      <c r="B122" s="35"/>
      <c r="C122" s="34"/>
      <c r="D122" s="34"/>
      <c r="E122" s="34"/>
      <c r="F122" s="34"/>
      <c r="G122" s="34"/>
      <c r="H122" s="34"/>
      <c r="I122" s="34"/>
      <c r="J122" s="34"/>
      <c r="K122" s="34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2" customHeight="1">
      <c r="A123" s="34"/>
      <c r="B123" s="35"/>
      <c r="C123" s="28" t="s">
        <v>20</v>
      </c>
      <c r="D123" s="34"/>
      <c r="E123" s="34"/>
      <c r="F123" s="23" t="str">
        <f>F12</f>
        <v xml:space="preserve"> </v>
      </c>
      <c r="G123" s="34"/>
      <c r="H123" s="34"/>
      <c r="I123" s="28" t="s">
        <v>22</v>
      </c>
      <c r="J123" s="65" t="str">
        <f>IF(J12="","",J12)</f>
        <v>22. 8. 2025</v>
      </c>
      <c r="K123" s="34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6.96" customHeight="1">
      <c r="A124" s="34"/>
      <c r="B124" s="35"/>
      <c r="C124" s="34"/>
      <c r="D124" s="34"/>
      <c r="E124" s="34"/>
      <c r="F124" s="34"/>
      <c r="G124" s="34"/>
      <c r="H124" s="34"/>
      <c r="I124" s="34"/>
      <c r="J124" s="34"/>
      <c r="K124" s="34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24</v>
      </c>
      <c r="D125" s="34"/>
      <c r="E125" s="34"/>
      <c r="F125" s="23" t="str">
        <f>E15</f>
        <v>Zemědělská společnost Devět křížů a.s.</v>
      </c>
      <c r="G125" s="34"/>
      <c r="H125" s="34"/>
      <c r="I125" s="28" t="s">
        <v>30</v>
      </c>
      <c r="J125" s="32" t="str">
        <f>E21</f>
        <v xml:space="preserve"> </v>
      </c>
      <c r="K125" s="34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5.15" customHeight="1">
      <c r="A126" s="34"/>
      <c r="B126" s="35"/>
      <c r="C126" s="28" t="s">
        <v>28</v>
      </c>
      <c r="D126" s="34"/>
      <c r="E126" s="34"/>
      <c r="F126" s="23" t="str">
        <f>IF(E18="","",E18)</f>
        <v>Vyplň údaj</v>
      </c>
      <c r="G126" s="34"/>
      <c r="H126" s="34"/>
      <c r="I126" s="28" t="s">
        <v>33</v>
      </c>
      <c r="J126" s="32" t="str">
        <f>E24</f>
        <v xml:space="preserve"> </v>
      </c>
      <c r="K126" s="34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0.32" customHeight="1">
      <c r="A127" s="34"/>
      <c r="B127" s="35"/>
      <c r="C127" s="34"/>
      <c r="D127" s="34"/>
      <c r="E127" s="34"/>
      <c r="F127" s="34"/>
      <c r="G127" s="34"/>
      <c r="H127" s="34"/>
      <c r="I127" s="34"/>
      <c r="J127" s="34"/>
      <c r="K127" s="34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11" customFormat="1" ht="29.28" customHeight="1">
      <c r="A128" s="144"/>
      <c r="B128" s="145"/>
      <c r="C128" s="146" t="s">
        <v>124</v>
      </c>
      <c r="D128" s="147" t="s">
        <v>60</v>
      </c>
      <c r="E128" s="147" t="s">
        <v>56</v>
      </c>
      <c r="F128" s="147" t="s">
        <v>57</v>
      </c>
      <c r="G128" s="147" t="s">
        <v>125</v>
      </c>
      <c r="H128" s="147" t="s">
        <v>126</v>
      </c>
      <c r="I128" s="147" t="s">
        <v>127</v>
      </c>
      <c r="J128" s="148" t="s">
        <v>107</v>
      </c>
      <c r="K128" s="149" t="s">
        <v>128</v>
      </c>
      <c r="L128" s="150"/>
      <c r="M128" s="82" t="s">
        <v>1</v>
      </c>
      <c r="N128" s="83" t="s">
        <v>39</v>
      </c>
      <c r="O128" s="83" t="s">
        <v>129</v>
      </c>
      <c r="P128" s="83" t="s">
        <v>130</v>
      </c>
      <c r="Q128" s="83" t="s">
        <v>131</v>
      </c>
      <c r="R128" s="83" t="s">
        <v>132</v>
      </c>
      <c r="S128" s="83" t="s">
        <v>133</v>
      </c>
      <c r="T128" s="84" t="s">
        <v>134</v>
      </c>
      <c r="U128" s="144"/>
      <c r="V128" s="144"/>
      <c r="W128" s="144"/>
      <c r="X128" s="144"/>
      <c r="Y128" s="144"/>
      <c r="Z128" s="144"/>
      <c r="AA128" s="144"/>
      <c r="AB128" s="144"/>
      <c r="AC128" s="144"/>
      <c r="AD128" s="144"/>
      <c r="AE128" s="144"/>
    </row>
    <row r="129" s="2" customFormat="1" ht="22.8" customHeight="1">
      <c r="A129" s="34"/>
      <c r="B129" s="35"/>
      <c r="C129" s="89" t="s">
        <v>135</v>
      </c>
      <c r="D129" s="34"/>
      <c r="E129" s="34"/>
      <c r="F129" s="34"/>
      <c r="G129" s="34"/>
      <c r="H129" s="34"/>
      <c r="I129" s="34"/>
      <c r="J129" s="151">
        <f>BK129</f>
        <v>0</v>
      </c>
      <c r="K129" s="34"/>
      <c r="L129" s="35"/>
      <c r="M129" s="85"/>
      <c r="N129" s="69"/>
      <c r="O129" s="86"/>
      <c r="P129" s="152">
        <f>P130+P185</f>
        <v>0</v>
      </c>
      <c r="Q129" s="86"/>
      <c r="R129" s="152">
        <f>R130+R185</f>
        <v>2962.4645550669602</v>
      </c>
      <c r="S129" s="86"/>
      <c r="T129" s="153">
        <f>T130+T185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T129" s="15" t="s">
        <v>74</v>
      </c>
      <c r="AU129" s="15" t="s">
        <v>109</v>
      </c>
      <c r="BK129" s="154">
        <f>BK130+BK185</f>
        <v>0</v>
      </c>
    </row>
    <row r="130" s="12" customFormat="1" ht="25.92" customHeight="1">
      <c r="A130" s="12"/>
      <c r="B130" s="155"/>
      <c r="C130" s="12"/>
      <c r="D130" s="156" t="s">
        <v>74</v>
      </c>
      <c r="E130" s="157" t="s">
        <v>136</v>
      </c>
      <c r="F130" s="157" t="s">
        <v>137</v>
      </c>
      <c r="G130" s="12"/>
      <c r="H130" s="12"/>
      <c r="I130" s="158"/>
      <c r="J130" s="159">
        <f>BK130</f>
        <v>0</v>
      </c>
      <c r="K130" s="12"/>
      <c r="L130" s="155"/>
      <c r="M130" s="160"/>
      <c r="N130" s="161"/>
      <c r="O130" s="161"/>
      <c r="P130" s="162">
        <f>P131+P140+P148+P153+P156+P165+P169+P183</f>
        <v>0</v>
      </c>
      <c r="Q130" s="161"/>
      <c r="R130" s="162">
        <f>R131+R140+R148+R153+R156+R165+R169+R183</f>
        <v>2957.7874221829602</v>
      </c>
      <c r="S130" s="161"/>
      <c r="T130" s="163">
        <f>T131+T140+T148+T153+T156+T165+T169+T183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6" t="s">
        <v>80</v>
      </c>
      <c r="AT130" s="164" t="s">
        <v>74</v>
      </c>
      <c r="AU130" s="164" t="s">
        <v>75</v>
      </c>
      <c r="AY130" s="156" t="s">
        <v>138</v>
      </c>
      <c r="BK130" s="165">
        <f>BK131+BK140+BK148+BK153+BK156+BK165+BK169+BK183</f>
        <v>0</v>
      </c>
    </row>
    <row r="131" s="12" customFormat="1" ht="22.8" customHeight="1">
      <c r="A131" s="12"/>
      <c r="B131" s="155"/>
      <c r="C131" s="12"/>
      <c r="D131" s="156" t="s">
        <v>74</v>
      </c>
      <c r="E131" s="166" t="s">
        <v>80</v>
      </c>
      <c r="F131" s="166" t="s">
        <v>139</v>
      </c>
      <c r="G131" s="12"/>
      <c r="H131" s="12"/>
      <c r="I131" s="158"/>
      <c r="J131" s="167">
        <f>BK131</f>
        <v>0</v>
      </c>
      <c r="K131" s="12"/>
      <c r="L131" s="155"/>
      <c r="M131" s="160"/>
      <c r="N131" s="161"/>
      <c r="O131" s="161"/>
      <c r="P131" s="162">
        <f>SUM(P132:P139)</f>
        <v>0</v>
      </c>
      <c r="Q131" s="161"/>
      <c r="R131" s="162">
        <f>SUM(R132:R139)</f>
        <v>25.649999999999999</v>
      </c>
      <c r="S131" s="161"/>
      <c r="T131" s="163">
        <f>SUM(T132:T139)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6" t="s">
        <v>80</v>
      </c>
      <c r="AT131" s="164" t="s">
        <v>74</v>
      </c>
      <c r="AU131" s="164" t="s">
        <v>80</v>
      </c>
      <c r="AY131" s="156" t="s">
        <v>138</v>
      </c>
      <c r="BK131" s="165">
        <f>SUM(BK132:BK139)</f>
        <v>0</v>
      </c>
    </row>
    <row r="132" s="2" customFormat="1" ht="49.05" customHeight="1">
      <c r="A132" s="34"/>
      <c r="B132" s="168"/>
      <c r="C132" s="169" t="s">
        <v>80</v>
      </c>
      <c r="D132" s="169" t="s">
        <v>140</v>
      </c>
      <c r="E132" s="170" t="s">
        <v>141</v>
      </c>
      <c r="F132" s="171" t="s">
        <v>142</v>
      </c>
      <c r="G132" s="172" t="s">
        <v>143</v>
      </c>
      <c r="H132" s="173">
        <v>1616.9400000000001</v>
      </c>
      <c r="I132" s="174"/>
      <c r="J132" s="175">
        <f>ROUND(I132*H132,2)</f>
        <v>0</v>
      </c>
      <c r="K132" s="176"/>
      <c r="L132" s="35"/>
      <c r="M132" s="177" t="s">
        <v>1</v>
      </c>
      <c r="N132" s="178" t="s">
        <v>40</v>
      </c>
      <c r="O132" s="73"/>
      <c r="P132" s="179">
        <f>O132*H132</f>
        <v>0</v>
      </c>
      <c r="Q132" s="179">
        <v>0</v>
      </c>
      <c r="R132" s="179">
        <f>Q132*H132</f>
        <v>0</v>
      </c>
      <c r="S132" s="179">
        <v>0</v>
      </c>
      <c r="T132" s="18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1" t="s">
        <v>90</v>
      </c>
      <c r="AT132" s="181" t="s">
        <v>140</v>
      </c>
      <c r="AU132" s="181" t="s">
        <v>84</v>
      </c>
      <c r="AY132" s="15" t="s">
        <v>138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5" t="s">
        <v>80</v>
      </c>
      <c r="BK132" s="182">
        <f>ROUND(I132*H132,2)</f>
        <v>0</v>
      </c>
      <c r="BL132" s="15" t="s">
        <v>90</v>
      </c>
      <c r="BM132" s="181" t="s">
        <v>84</v>
      </c>
    </row>
    <row r="133" s="2" customFormat="1" ht="62.7" customHeight="1">
      <c r="A133" s="34"/>
      <c r="B133" s="168"/>
      <c r="C133" s="169" t="s">
        <v>84</v>
      </c>
      <c r="D133" s="169" t="s">
        <v>140</v>
      </c>
      <c r="E133" s="170" t="s">
        <v>144</v>
      </c>
      <c r="F133" s="171" t="s">
        <v>145</v>
      </c>
      <c r="G133" s="172" t="s">
        <v>143</v>
      </c>
      <c r="H133" s="173">
        <v>1701.9400000000001</v>
      </c>
      <c r="I133" s="174"/>
      <c r="J133" s="175">
        <f>ROUND(I133*H133,2)</f>
        <v>0</v>
      </c>
      <c r="K133" s="176"/>
      <c r="L133" s="35"/>
      <c r="M133" s="177" t="s">
        <v>1</v>
      </c>
      <c r="N133" s="178" t="s">
        <v>40</v>
      </c>
      <c r="O133" s="73"/>
      <c r="P133" s="179">
        <f>O133*H133</f>
        <v>0</v>
      </c>
      <c r="Q133" s="179">
        <v>0</v>
      </c>
      <c r="R133" s="179">
        <f>Q133*H133</f>
        <v>0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90</v>
      </c>
      <c r="AT133" s="181" t="s">
        <v>140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90</v>
      </c>
      <c r="BM133" s="181" t="s">
        <v>90</v>
      </c>
    </row>
    <row r="134" s="2" customFormat="1" ht="44.25" customHeight="1">
      <c r="A134" s="34"/>
      <c r="B134" s="168"/>
      <c r="C134" s="169" t="s">
        <v>87</v>
      </c>
      <c r="D134" s="169" t="s">
        <v>140</v>
      </c>
      <c r="E134" s="170" t="s">
        <v>146</v>
      </c>
      <c r="F134" s="171" t="s">
        <v>147</v>
      </c>
      <c r="G134" s="172" t="s">
        <v>143</v>
      </c>
      <c r="H134" s="173">
        <v>85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90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90</v>
      </c>
      <c r="BM134" s="181" t="s">
        <v>96</v>
      </c>
    </row>
    <row r="135" s="2" customFormat="1" ht="16.5" customHeight="1">
      <c r="A135" s="34"/>
      <c r="B135" s="168"/>
      <c r="C135" s="169" t="s">
        <v>90</v>
      </c>
      <c r="D135" s="169" t="s">
        <v>140</v>
      </c>
      <c r="E135" s="170" t="s">
        <v>148</v>
      </c>
      <c r="F135" s="171" t="s">
        <v>149</v>
      </c>
      <c r="G135" s="172" t="s">
        <v>143</v>
      </c>
      <c r="H135" s="173">
        <v>1589.5799999999999</v>
      </c>
      <c r="I135" s="174"/>
      <c r="J135" s="175">
        <f>ROUND(I135*H135,2)</f>
        <v>0</v>
      </c>
      <c r="K135" s="176"/>
      <c r="L135" s="35"/>
      <c r="M135" s="177" t="s">
        <v>1</v>
      </c>
      <c r="N135" s="178" t="s">
        <v>40</v>
      </c>
      <c r="O135" s="73"/>
      <c r="P135" s="179">
        <f>O135*H135</f>
        <v>0</v>
      </c>
      <c r="Q135" s="179">
        <v>0</v>
      </c>
      <c r="R135" s="179">
        <f>Q135*H135</f>
        <v>0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90</v>
      </c>
      <c r="AT135" s="181" t="s">
        <v>140</v>
      </c>
      <c r="AU135" s="181" t="s">
        <v>84</v>
      </c>
      <c r="AY135" s="15" t="s">
        <v>138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5" t="s">
        <v>80</v>
      </c>
      <c r="BK135" s="182">
        <f>ROUND(I135*H135,2)</f>
        <v>0</v>
      </c>
      <c r="BL135" s="15" t="s">
        <v>90</v>
      </c>
      <c r="BM135" s="181" t="s">
        <v>150</v>
      </c>
    </row>
    <row r="136" s="2" customFormat="1" ht="44.25" customHeight="1">
      <c r="A136" s="34"/>
      <c r="B136" s="168"/>
      <c r="C136" s="169" t="s">
        <v>93</v>
      </c>
      <c r="D136" s="169" t="s">
        <v>140</v>
      </c>
      <c r="E136" s="170" t="s">
        <v>151</v>
      </c>
      <c r="F136" s="171" t="s">
        <v>152</v>
      </c>
      <c r="G136" s="172" t="s">
        <v>143</v>
      </c>
      <c r="H136" s="173">
        <v>85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90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90</v>
      </c>
      <c r="BM136" s="181" t="s">
        <v>153</v>
      </c>
    </row>
    <row r="137" s="2" customFormat="1" ht="24.15" customHeight="1">
      <c r="A137" s="34"/>
      <c r="B137" s="168"/>
      <c r="C137" s="169" t="s">
        <v>154</v>
      </c>
      <c r="D137" s="169" t="s">
        <v>140</v>
      </c>
      <c r="E137" s="170" t="s">
        <v>155</v>
      </c>
      <c r="F137" s="171" t="s">
        <v>156</v>
      </c>
      <c r="G137" s="172" t="s">
        <v>143</v>
      </c>
      <c r="H137" s="173">
        <v>12.824999999999999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0</v>
      </c>
      <c r="R137" s="179">
        <f>Q137*H137</f>
        <v>0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90</v>
      </c>
      <c r="AT137" s="181" t="s">
        <v>140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90</v>
      </c>
      <c r="BM137" s="181" t="s">
        <v>157</v>
      </c>
    </row>
    <row r="138" s="2" customFormat="1" ht="16.5" customHeight="1">
      <c r="A138" s="34"/>
      <c r="B138" s="168"/>
      <c r="C138" s="183" t="s">
        <v>158</v>
      </c>
      <c r="D138" s="183" t="s">
        <v>159</v>
      </c>
      <c r="E138" s="184" t="s">
        <v>160</v>
      </c>
      <c r="F138" s="185" t="s">
        <v>161</v>
      </c>
      <c r="G138" s="186" t="s">
        <v>162</v>
      </c>
      <c r="H138" s="187">
        <v>25.649999999999999</v>
      </c>
      <c r="I138" s="188"/>
      <c r="J138" s="189">
        <f>ROUND(I138*H138,2)</f>
        <v>0</v>
      </c>
      <c r="K138" s="190"/>
      <c r="L138" s="191"/>
      <c r="M138" s="192" t="s">
        <v>1</v>
      </c>
      <c r="N138" s="193" t="s">
        <v>40</v>
      </c>
      <c r="O138" s="73"/>
      <c r="P138" s="179">
        <f>O138*H138</f>
        <v>0</v>
      </c>
      <c r="Q138" s="179">
        <v>1</v>
      </c>
      <c r="R138" s="179">
        <f>Q138*H138</f>
        <v>25.649999999999999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163</v>
      </c>
      <c r="AT138" s="181" t="s">
        <v>159</v>
      </c>
      <c r="AU138" s="181" t="s">
        <v>84</v>
      </c>
      <c r="AY138" s="15" t="s">
        <v>138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5" t="s">
        <v>80</v>
      </c>
      <c r="BK138" s="182">
        <f>ROUND(I138*H138,2)</f>
        <v>0</v>
      </c>
      <c r="BL138" s="15" t="s">
        <v>90</v>
      </c>
      <c r="BM138" s="181" t="s">
        <v>164</v>
      </c>
    </row>
    <row r="139" s="2" customFormat="1" ht="33" customHeight="1">
      <c r="A139" s="34"/>
      <c r="B139" s="168"/>
      <c r="C139" s="169" t="s">
        <v>96</v>
      </c>
      <c r="D139" s="169" t="s">
        <v>140</v>
      </c>
      <c r="E139" s="170" t="s">
        <v>165</v>
      </c>
      <c r="F139" s="171" t="s">
        <v>166</v>
      </c>
      <c r="G139" s="172" t="s">
        <v>167</v>
      </c>
      <c r="H139" s="173">
        <v>1128</v>
      </c>
      <c r="I139" s="174"/>
      <c r="J139" s="175">
        <f>ROUND(I139*H139,2)</f>
        <v>0</v>
      </c>
      <c r="K139" s="176"/>
      <c r="L139" s="35"/>
      <c r="M139" s="177" t="s">
        <v>1</v>
      </c>
      <c r="N139" s="178" t="s">
        <v>40</v>
      </c>
      <c r="O139" s="73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90</v>
      </c>
      <c r="AT139" s="181" t="s">
        <v>140</v>
      </c>
      <c r="AU139" s="181" t="s">
        <v>84</v>
      </c>
      <c r="AY139" s="15" t="s">
        <v>138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5" t="s">
        <v>80</v>
      </c>
      <c r="BK139" s="182">
        <f>ROUND(I139*H139,2)</f>
        <v>0</v>
      </c>
      <c r="BL139" s="15" t="s">
        <v>90</v>
      </c>
      <c r="BM139" s="181" t="s">
        <v>8</v>
      </c>
    </row>
    <row r="140" s="12" customFormat="1" ht="22.8" customHeight="1">
      <c r="A140" s="12"/>
      <c r="B140" s="155"/>
      <c r="C140" s="12"/>
      <c r="D140" s="156" t="s">
        <v>74</v>
      </c>
      <c r="E140" s="166" t="s">
        <v>84</v>
      </c>
      <c r="F140" s="166" t="s">
        <v>168</v>
      </c>
      <c r="G140" s="12"/>
      <c r="H140" s="12"/>
      <c r="I140" s="158"/>
      <c r="J140" s="167">
        <f>BK140</f>
        <v>0</v>
      </c>
      <c r="K140" s="12"/>
      <c r="L140" s="155"/>
      <c r="M140" s="160"/>
      <c r="N140" s="161"/>
      <c r="O140" s="161"/>
      <c r="P140" s="162">
        <f>SUM(P141:P147)</f>
        <v>0</v>
      </c>
      <c r="Q140" s="161"/>
      <c r="R140" s="162">
        <f>SUM(R141:R147)</f>
        <v>1531.5588798272804</v>
      </c>
      <c r="S140" s="161"/>
      <c r="T140" s="163">
        <f>SUM(T141:T147)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6" t="s">
        <v>80</v>
      </c>
      <c r="AT140" s="164" t="s">
        <v>74</v>
      </c>
      <c r="AU140" s="164" t="s">
        <v>80</v>
      </c>
      <c r="AY140" s="156" t="s">
        <v>138</v>
      </c>
      <c r="BK140" s="165">
        <f>SUM(BK141:BK147)</f>
        <v>0</v>
      </c>
    </row>
    <row r="141" s="2" customFormat="1" ht="24.15" customHeight="1">
      <c r="A141" s="34"/>
      <c r="B141" s="168"/>
      <c r="C141" s="169" t="s">
        <v>169</v>
      </c>
      <c r="D141" s="169" t="s">
        <v>140</v>
      </c>
      <c r="E141" s="170" t="s">
        <v>170</v>
      </c>
      <c r="F141" s="171" t="s">
        <v>171</v>
      </c>
      <c r="G141" s="172" t="s">
        <v>172</v>
      </c>
      <c r="H141" s="173">
        <v>95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0.00072999999999999996</v>
      </c>
      <c r="R141" s="179">
        <f>Q141*H141</f>
        <v>0.069349999999999995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90</v>
      </c>
      <c r="AT141" s="181" t="s">
        <v>140</v>
      </c>
      <c r="AU141" s="181" t="s">
        <v>84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90</v>
      </c>
      <c r="BM141" s="181" t="s">
        <v>173</v>
      </c>
    </row>
    <row r="142" s="2" customFormat="1" ht="24.15" customHeight="1">
      <c r="A142" s="34"/>
      <c r="B142" s="168"/>
      <c r="C142" s="169" t="s">
        <v>174</v>
      </c>
      <c r="D142" s="169" t="s">
        <v>140</v>
      </c>
      <c r="E142" s="170" t="s">
        <v>175</v>
      </c>
      <c r="F142" s="171" t="s">
        <v>176</v>
      </c>
      <c r="G142" s="172" t="s">
        <v>143</v>
      </c>
      <c r="H142" s="173">
        <v>352.5</v>
      </c>
      <c r="I142" s="174"/>
      <c r="J142" s="175">
        <f>ROUND(I142*H142,2)</f>
        <v>0</v>
      </c>
      <c r="K142" s="176"/>
      <c r="L142" s="35"/>
      <c r="M142" s="177" t="s">
        <v>1</v>
      </c>
      <c r="N142" s="178" t="s">
        <v>40</v>
      </c>
      <c r="O142" s="73"/>
      <c r="P142" s="179">
        <f>O142*H142</f>
        <v>0</v>
      </c>
      <c r="Q142" s="179">
        <v>2.1600000000000001</v>
      </c>
      <c r="R142" s="179">
        <f>Q142*H142</f>
        <v>761.40000000000009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90</v>
      </c>
      <c r="AT142" s="181" t="s">
        <v>140</v>
      </c>
      <c r="AU142" s="181" t="s">
        <v>84</v>
      </c>
      <c r="AY142" s="15" t="s">
        <v>138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5" t="s">
        <v>80</v>
      </c>
      <c r="BK142" s="182">
        <f>ROUND(I142*H142,2)</f>
        <v>0</v>
      </c>
      <c r="BL142" s="15" t="s">
        <v>90</v>
      </c>
      <c r="BM142" s="181" t="s">
        <v>177</v>
      </c>
    </row>
    <row r="143" s="2" customFormat="1" ht="24.15" customHeight="1">
      <c r="A143" s="34"/>
      <c r="B143" s="168"/>
      <c r="C143" s="169" t="s">
        <v>163</v>
      </c>
      <c r="D143" s="169" t="s">
        <v>140</v>
      </c>
      <c r="E143" s="170" t="s">
        <v>178</v>
      </c>
      <c r="F143" s="171" t="s">
        <v>179</v>
      </c>
      <c r="G143" s="172" t="s">
        <v>143</v>
      </c>
      <c r="H143" s="173">
        <v>119.59999999999999</v>
      </c>
      <c r="I143" s="174"/>
      <c r="J143" s="175">
        <f>ROUND(I143*H143,2)</f>
        <v>0</v>
      </c>
      <c r="K143" s="176"/>
      <c r="L143" s="35"/>
      <c r="M143" s="177" t="s">
        <v>1</v>
      </c>
      <c r="N143" s="178" t="s">
        <v>40</v>
      </c>
      <c r="O143" s="73"/>
      <c r="P143" s="179">
        <f>O143*H143</f>
        <v>0</v>
      </c>
      <c r="Q143" s="179">
        <v>2.3010222040000001</v>
      </c>
      <c r="R143" s="179">
        <f>Q143*H143</f>
        <v>275.20225559840003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90</v>
      </c>
      <c r="AT143" s="181" t="s">
        <v>140</v>
      </c>
      <c r="AU143" s="181" t="s">
        <v>84</v>
      </c>
      <c r="AY143" s="15" t="s">
        <v>138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5" t="s">
        <v>80</v>
      </c>
      <c r="BK143" s="182">
        <f>ROUND(I143*H143,2)</f>
        <v>0</v>
      </c>
      <c r="BL143" s="15" t="s">
        <v>90</v>
      </c>
      <c r="BM143" s="181" t="s">
        <v>180</v>
      </c>
    </row>
    <row r="144" s="2" customFormat="1" ht="24.15" customHeight="1">
      <c r="A144" s="34"/>
      <c r="B144" s="168"/>
      <c r="C144" s="169" t="s">
        <v>181</v>
      </c>
      <c r="D144" s="169" t="s">
        <v>140</v>
      </c>
      <c r="E144" s="170" t="s">
        <v>182</v>
      </c>
      <c r="F144" s="171" t="s">
        <v>183</v>
      </c>
      <c r="G144" s="172" t="s">
        <v>143</v>
      </c>
      <c r="H144" s="173">
        <v>186.24000000000001</v>
      </c>
      <c r="I144" s="174"/>
      <c r="J144" s="175">
        <f>ROUND(I144*H144,2)</f>
        <v>0</v>
      </c>
      <c r="K144" s="176"/>
      <c r="L144" s="35"/>
      <c r="M144" s="177" t="s">
        <v>1</v>
      </c>
      <c r="N144" s="178" t="s">
        <v>40</v>
      </c>
      <c r="O144" s="73"/>
      <c r="P144" s="179">
        <f>O144*H144</f>
        <v>0</v>
      </c>
      <c r="Q144" s="179">
        <v>2.5532816120000001</v>
      </c>
      <c r="R144" s="179">
        <f>Q144*H144</f>
        <v>475.52316741888006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90</v>
      </c>
      <c r="AT144" s="181" t="s">
        <v>140</v>
      </c>
      <c r="AU144" s="181" t="s">
        <v>84</v>
      </c>
      <c r="AY144" s="15" t="s">
        <v>138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5" t="s">
        <v>80</v>
      </c>
      <c r="BK144" s="182">
        <f>ROUND(I144*H144,2)</f>
        <v>0</v>
      </c>
      <c r="BL144" s="15" t="s">
        <v>90</v>
      </c>
      <c r="BM144" s="181" t="s">
        <v>184</v>
      </c>
    </row>
    <row r="145" s="2" customFormat="1" ht="24.15" customHeight="1">
      <c r="A145" s="34"/>
      <c r="B145" s="168"/>
      <c r="C145" s="169" t="s">
        <v>153</v>
      </c>
      <c r="D145" s="169" t="s">
        <v>140</v>
      </c>
      <c r="E145" s="170" t="s">
        <v>185</v>
      </c>
      <c r="F145" s="171" t="s">
        <v>186</v>
      </c>
      <c r="G145" s="172" t="s">
        <v>167</v>
      </c>
      <c r="H145" s="173">
        <v>155.19999999999999</v>
      </c>
      <c r="I145" s="174"/>
      <c r="J145" s="175">
        <f>ROUND(I145*H145,2)</f>
        <v>0</v>
      </c>
      <c r="K145" s="176"/>
      <c r="L145" s="35"/>
      <c r="M145" s="177" t="s">
        <v>1</v>
      </c>
      <c r="N145" s="178" t="s">
        <v>40</v>
      </c>
      <c r="O145" s="73"/>
      <c r="P145" s="179">
        <f>O145*H145</f>
        <v>0</v>
      </c>
      <c r="Q145" s="179">
        <v>0.0053899999999999998</v>
      </c>
      <c r="R145" s="179">
        <f>Q145*H145</f>
        <v>0.83652799999999994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90</v>
      </c>
      <c r="AT145" s="181" t="s">
        <v>140</v>
      </c>
      <c r="AU145" s="181" t="s">
        <v>84</v>
      </c>
      <c r="AY145" s="15" t="s">
        <v>138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5" t="s">
        <v>80</v>
      </c>
      <c r="BK145" s="182">
        <f>ROUND(I145*H145,2)</f>
        <v>0</v>
      </c>
      <c r="BL145" s="15" t="s">
        <v>90</v>
      </c>
      <c r="BM145" s="181" t="s">
        <v>187</v>
      </c>
    </row>
    <row r="146" s="2" customFormat="1" ht="24.15" customHeight="1">
      <c r="A146" s="34"/>
      <c r="B146" s="168"/>
      <c r="C146" s="169" t="s">
        <v>188</v>
      </c>
      <c r="D146" s="169" t="s">
        <v>140</v>
      </c>
      <c r="E146" s="170" t="s">
        <v>189</v>
      </c>
      <c r="F146" s="171" t="s">
        <v>190</v>
      </c>
      <c r="G146" s="172" t="s">
        <v>167</v>
      </c>
      <c r="H146" s="173">
        <v>155.19999999999999</v>
      </c>
      <c r="I146" s="174"/>
      <c r="J146" s="175">
        <f>ROUND(I146*H146,2)</f>
        <v>0</v>
      </c>
      <c r="K146" s="176"/>
      <c r="L146" s="35"/>
      <c r="M146" s="177" t="s">
        <v>1</v>
      </c>
      <c r="N146" s="178" t="s">
        <v>40</v>
      </c>
      <c r="O146" s="73"/>
      <c r="P146" s="179">
        <f>O146*H146</f>
        <v>0</v>
      </c>
      <c r="Q146" s="179">
        <v>0</v>
      </c>
      <c r="R146" s="179">
        <f>Q146*H146</f>
        <v>0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90</v>
      </c>
      <c r="AT146" s="181" t="s">
        <v>140</v>
      </c>
      <c r="AU146" s="181" t="s">
        <v>84</v>
      </c>
      <c r="AY146" s="15" t="s">
        <v>138</v>
      </c>
      <c r="BE146" s="182">
        <f>IF(N146="základní",J146,0)</f>
        <v>0</v>
      </c>
      <c r="BF146" s="182">
        <f>IF(N146="snížená",J146,0)</f>
        <v>0</v>
      </c>
      <c r="BG146" s="182">
        <f>IF(N146="zákl. přenesená",J146,0)</f>
        <v>0</v>
      </c>
      <c r="BH146" s="182">
        <f>IF(N146="sníž. přenesená",J146,0)</f>
        <v>0</v>
      </c>
      <c r="BI146" s="182">
        <f>IF(N146="nulová",J146,0)</f>
        <v>0</v>
      </c>
      <c r="BJ146" s="15" t="s">
        <v>80</v>
      </c>
      <c r="BK146" s="182">
        <f>ROUND(I146*H146,2)</f>
        <v>0</v>
      </c>
      <c r="BL146" s="15" t="s">
        <v>90</v>
      </c>
      <c r="BM146" s="181" t="s">
        <v>191</v>
      </c>
    </row>
    <row r="147" s="2" customFormat="1" ht="21.75" customHeight="1">
      <c r="A147" s="34"/>
      <c r="B147" s="168"/>
      <c r="C147" s="169" t="s">
        <v>8</v>
      </c>
      <c r="D147" s="169" t="s">
        <v>140</v>
      </c>
      <c r="E147" s="170" t="s">
        <v>192</v>
      </c>
      <c r="F147" s="171" t="s">
        <v>193</v>
      </c>
      <c r="G147" s="172" t="s">
        <v>162</v>
      </c>
      <c r="H147" s="173">
        <v>17.693000000000001</v>
      </c>
      <c r="I147" s="174"/>
      <c r="J147" s="175">
        <f>ROUND(I147*H147,2)</f>
        <v>0</v>
      </c>
      <c r="K147" s="176"/>
      <c r="L147" s="35"/>
      <c r="M147" s="177" t="s">
        <v>1</v>
      </c>
      <c r="N147" s="178" t="s">
        <v>40</v>
      </c>
      <c r="O147" s="73"/>
      <c r="P147" s="179">
        <f>O147*H147</f>
        <v>0</v>
      </c>
      <c r="Q147" s="179">
        <v>1.0471699999999999</v>
      </c>
      <c r="R147" s="179">
        <f>Q147*H147</f>
        <v>18.527578810000001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90</v>
      </c>
      <c r="AT147" s="181" t="s">
        <v>140</v>
      </c>
      <c r="AU147" s="181" t="s">
        <v>84</v>
      </c>
      <c r="AY147" s="15" t="s">
        <v>138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5" t="s">
        <v>80</v>
      </c>
      <c r="BK147" s="182">
        <f>ROUND(I147*H147,2)</f>
        <v>0</v>
      </c>
      <c r="BL147" s="15" t="s">
        <v>90</v>
      </c>
      <c r="BM147" s="181" t="s">
        <v>194</v>
      </c>
    </row>
    <row r="148" s="12" customFormat="1" ht="22.8" customHeight="1">
      <c r="A148" s="12"/>
      <c r="B148" s="155"/>
      <c r="C148" s="12"/>
      <c r="D148" s="156" t="s">
        <v>74</v>
      </c>
      <c r="E148" s="166" t="s">
        <v>87</v>
      </c>
      <c r="F148" s="166" t="s">
        <v>195</v>
      </c>
      <c r="G148" s="12"/>
      <c r="H148" s="12"/>
      <c r="I148" s="158"/>
      <c r="J148" s="167">
        <f>BK148</f>
        <v>0</v>
      </c>
      <c r="K148" s="12"/>
      <c r="L148" s="155"/>
      <c r="M148" s="160"/>
      <c r="N148" s="161"/>
      <c r="O148" s="161"/>
      <c r="P148" s="162">
        <f>SUM(P149:P152)</f>
        <v>0</v>
      </c>
      <c r="Q148" s="161"/>
      <c r="R148" s="162">
        <f>SUM(R149:R152)</f>
        <v>723.62077532167996</v>
      </c>
      <c r="S148" s="161"/>
      <c r="T148" s="163">
        <f>SUM(T149:T152)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6" t="s">
        <v>80</v>
      </c>
      <c r="AT148" s="164" t="s">
        <v>74</v>
      </c>
      <c r="AU148" s="164" t="s">
        <v>80</v>
      </c>
      <c r="AY148" s="156" t="s">
        <v>138</v>
      </c>
      <c r="BK148" s="165">
        <f>SUM(BK149:BK152)</f>
        <v>0</v>
      </c>
    </row>
    <row r="149" s="2" customFormat="1" ht="33" customHeight="1">
      <c r="A149" s="34"/>
      <c r="B149" s="168"/>
      <c r="C149" s="169" t="s">
        <v>196</v>
      </c>
      <c r="D149" s="169" t="s">
        <v>140</v>
      </c>
      <c r="E149" s="170" t="s">
        <v>197</v>
      </c>
      <c r="F149" s="171" t="s">
        <v>198</v>
      </c>
      <c r="G149" s="172" t="s">
        <v>143</v>
      </c>
      <c r="H149" s="173">
        <v>274.33999999999997</v>
      </c>
      <c r="I149" s="174"/>
      <c r="J149" s="175">
        <f>ROUND(I149*H149,2)</f>
        <v>0</v>
      </c>
      <c r="K149" s="176"/>
      <c r="L149" s="35"/>
      <c r="M149" s="177" t="s">
        <v>1</v>
      </c>
      <c r="N149" s="178" t="s">
        <v>40</v>
      </c>
      <c r="O149" s="73"/>
      <c r="P149" s="179">
        <f>O149*H149</f>
        <v>0</v>
      </c>
      <c r="Q149" s="179">
        <v>2.5074549519999998</v>
      </c>
      <c r="R149" s="179">
        <f>Q149*H149</f>
        <v>687.89519153167987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90</v>
      </c>
      <c r="AT149" s="181" t="s">
        <v>140</v>
      </c>
      <c r="AU149" s="181" t="s">
        <v>84</v>
      </c>
      <c r="AY149" s="15" t="s">
        <v>138</v>
      </c>
      <c r="BE149" s="182">
        <f>IF(N149="základní",J149,0)</f>
        <v>0</v>
      </c>
      <c r="BF149" s="182">
        <f>IF(N149="snížená",J149,0)</f>
        <v>0</v>
      </c>
      <c r="BG149" s="182">
        <f>IF(N149="zákl. přenesená",J149,0)</f>
        <v>0</v>
      </c>
      <c r="BH149" s="182">
        <f>IF(N149="sníž. přenesená",J149,0)</f>
        <v>0</v>
      </c>
      <c r="BI149" s="182">
        <f>IF(N149="nulová",J149,0)</f>
        <v>0</v>
      </c>
      <c r="BJ149" s="15" t="s">
        <v>80</v>
      </c>
      <c r="BK149" s="182">
        <f>ROUND(I149*H149,2)</f>
        <v>0</v>
      </c>
      <c r="BL149" s="15" t="s">
        <v>90</v>
      </c>
      <c r="BM149" s="181" t="s">
        <v>199</v>
      </c>
    </row>
    <row r="150" s="2" customFormat="1" ht="49.05" customHeight="1">
      <c r="A150" s="34"/>
      <c r="B150" s="168"/>
      <c r="C150" s="169" t="s">
        <v>177</v>
      </c>
      <c r="D150" s="169" t="s">
        <v>140</v>
      </c>
      <c r="E150" s="170" t="s">
        <v>200</v>
      </c>
      <c r="F150" s="171" t="s">
        <v>201</v>
      </c>
      <c r="G150" s="172" t="s">
        <v>167</v>
      </c>
      <c r="H150" s="173">
        <v>1393.3199999999999</v>
      </c>
      <c r="I150" s="174"/>
      <c r="J150" s="175">
        <f>ROUND(I150*H150,2)</f>
        <v>0</v>
      </c>
      <c r="K150" s="176"/>
      <c r="L150" s="35"/>
      <c r="M150" s="177" t="s">
        <v>1</v>
      </c>
      <c r="N150" s="178" t="s">
        <v>40</v>
      </c>
      <c r="O150" s="73"/>
      <c r="P150" s="179">
        <f>O150*H150</f>
        <v>0</v>
      </c>
      <c r="Q150" s="179">
        <v>0.0016199999999999999</v>
      </c>
      <c r="R150" s="179">
        <f>Q150*H150</f>
        <v>2.2571783999999999</v>
      </c>
      <c r="S150" s="179">
        <v>0</v>
      </c>
      <c r="T150" s="180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1" t="s">
        <v>90</v>
      </c>
      <c r="AT150" s="181" t="s">
        <v>140</v>
      </c>
      <c r="AU150" s="181" t="s">
        <v>84</v>
      </c>
      <c r="AY150" s="15" t="s">
        <v>138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5" t="s">
        <v>80</v>
      </c>
      <c r="BK150" s="182">
        <f>ROUND(I150*H150,2)</f>
        <v>0</v>
      </c>
      <c r="BL150" s="15" t="s">
        <v>90</v>
      </c>
      <c r="BM150" s="181" t="s">
        <v>202</v>
      </c>
    </row>
    <row r="151" s="2" customFormat="1" ht="49.05" customHeight="1">
      <c r="A151" s="34"/>
      <c r="B151" s="168"/>
      <c r="C151" s="169" t="s">
        <v>203</v>
      </c>
      <c r="D151" s="169" t="s">
        <v>140</v>
      </c>
      <c r="E151" s="170" t="s">
        <v>204</v>
      </c>
      <c r="F151" s="171" t="s">
        <v>205</v>
      </c>
      <c r="G151" s="172" t="s">
        <v>167</v>
      </c>
      <c r="H151" s="173">
        <v>1393.3199999999999</v>
      </c>
      <c r="I151" s="174"/>
      <c r="J151" s="175">
        <f>ROUND(I151*H151,2)</f>
        <v>0</v>
      </c>
      <c r="K151" s="176"/>
      <c r="L151" s="35"/>
      <c r="M151" s="177" t="s">
        <v>1</v>
      </c>
      <c r="N151" s="178" t="s">
        <v>40</v>
      </c>
      <c r="O151" s="73"/>
      <c r="P151" s="179">
        <f>O151*H151</f>
        <v>0</v>
      </c>
      <c r="Q151" s="179">
        <v>0</v>
      </c>
      <c r="R151" s="179">
        <f>Q151*H151</f>
        <v>0</v>
      </c>
      <c r="S151" s="179">
        <v>0</v>
      </c>
      <c r="T151" s="180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1" t="s">
        <v>90</v>
      </c>
      <c r="AT151" s="181" t="s">
        <v>140</v>
      </c>
      <c r="AU151" s="181" t="s">
        <v>84</v>
      </c>
      <c r="AY151" s="15" t="s">
        <v>138</v>
      </c>
      <c r="BE151" s="182">
        <f>IF(N151="základní",J151,0)</f>
        <v>0</v>
      </c>
      <c r="BF151" s="182">
        <f>IF(N151="snížená",J151,0)</f>
        <v>0</v>
      </c>
      <c r="BG151" s="182">
        <f>IF(N151="zákl. přenesená",J151,0)</f>
        <v>0</v>
      </c>
      <c r="BH151" s="182">
        <f>IF(N151="sníž. přenesená",J151,0)</f>
        <v>0</v>
      </c>
      <c r="BI151" s="182">
        <f>IF(N151="nulová",J151,0)</f>
        <v>0</v>
      </c>
      <c r="BJ151" s="15" t="s">
        <v>80</v>
      </c>
      <c r="BK151" s="182">
        <f>ROUND(I151*H151,2)</f>
        <v>0</v>
      </c>
      <c r="BL151" s="15" t="s">
        <v>90</v>
      </c>
      <c r="BM151" s="181" t="s">
        <v>206</v>
      </c>
    </row>
    <row r="152" s="2" customFormat="1" ht="37.8" customHeight="1">
      <c r="A152" s="34"/>
      <c r="B152" s="168"/>
      <c r="C152" s="169" t="s">
        <v>180</v>
      </c>
      <c r="D152" s="169" t="s">
        <v>140</v>
      </c>
      <c r="E152" s="170" t="s">
        <v>207</v>
      </c>
      <c r="F152" s="171" t="s">
        <v>208</v>
      </c>
      <c r="G152" s="172" t="s">
        <v>162</v>
      </c>
      <c r="H152" s="173">
        <v>30.177</v>
      </c>
      <c r="I152" s="174"/>
      <c r="J152" s="175">
        <f>ROUND(I152*H152,2)</f>
        <v>0</v>
      </c>
      <c r="K152" s="176"/>
      <c r="L152" s="35"/>
      <c r="M152" s="177" t="s">
        <v>1</v>
      </c>
      <c r="N152" s="178" t="s">
        <v>40</v>
      </c>
      <c r="O152" s="73"/>
      <c r="P152" s="179">
        <f>O152*H152</f>
        <v>0</v>
      </c>
      <c r="Q152" s="179">
        <v>1.10907</v>
      </c>
      <c r="R152" s="179">
        <f>Q152*H152</f>
        <v>33.468405390000001</v>
      </c>
      <c r="S152" s="179">
        <v>0</v>
      </c>
      <c r="T152" s="180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1" t="s">
        <v>90</v>
      </c>
      <c r="AT152" s="181" t="s">
        <v>140</v>
      </c>
      <c r="AU152" s="181" t="s">
        <v>84</v>
      </c>
      <c r="AY152" s="15" t="s">
        <v>138</v>
      </c>
      <c r="BE152" s="182">
        <f>IF(N152="základní",J152,0)</f>
        <v>0</v>
      </c>
      <c r="BF152" s="182">
        <f>IF(N152="snížená",J152,0)</f>
        <v>0</v>
      </c>
      <c r="BG152" s="182">
        <f>IF(N152="zákl. přenesená",J152,0)</f>
        <v>0</v>
      </c>
      <c r="BH152" s="182">
        <f>IF(N152="sníž. přenesená",J152,0)</f>
        <v>0</v>
      </c>
      <c r="BI152" s="182">
        <f>IF(N152="nulová",J152,0)</f>
        <v>0</v>
      </c>
      <c r="BJ152" s="15" t="s">
        <v>80</v>
      </c>
      <c r="BK152" s="182">
        <f>ROUND(I152*H152,2)</f>
        <v>0</v>
      </c>
      <c r="BL152" s="15" t="s">
        <v>90</v>
      </c>
      <c r="BM152" s="181" t="s">
        <v>209</v>
      </c>
    </row>
    <row r="153" s="12" customFormat="1" ht="22.8" customHeight="1">
      <c r="A153" s="12"/>
      <c r="B153" s="155"/>
      <c r="C153" s="12"/>
      <c r="D153" s="156" t="s">
        <v>74</v>
      </c>
      <c r="E153" s="166" t="s">
        <v>93</v>
      </c>
      <c r="F153" s="166" t="s">
        <v>210</v>
      </c>
      <c r="G153" s="12"/>
      <c r="H153" s="12"/>
      <c r="I153" s="158"/>
      <c r="J153" s="167">
        <f>BK153</f>
        <v>0</v>
      </c>
      <c r="K153" s="12"/>
      <c r="L153" s="155"/>
      <c r="M153" s="160"/>
      <c r="N153" s="161"/>
      <c r="O153" s="161"/>
      <c r="P153" s="162">
        <f>SUM(P154:P155)</f>
        <v>0</v>
      </c>
      <c r="Q153" s="161"/>
      <c r="R153" s="162">
        <f>SUM(R154:R155)</f>
        <v>0.45900000000000002</v>
      </c>
      <c r="S153" s="161"/>
      <c r="T153" s="163">
        <f>SUM(T154:T155)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56" t="s">
        <v>80</v>
      </c>
      <c r="AT153" s="164" t="s">
        <v>74</v>
      </c>
      <c r="AU153" s="164" t="s">
        <v>80</v>
      </c>
      <c r="AY153" s="156" t="s">
        <v>138</v>
      </c>
      <c r="BK153" s="165">
        <f>SUM(BK154:BK155)</f>
        <v>0</v>
      </c>
    </row>
    <row r="154" s="2" customFormat="1" ht="24.15" customHeight="1">
      <c r="A154" s="34"/>
      <c r="B154" s="168"/>
      <c r="C154" s="169" t="s">
        <v>211</v>
      </c>
      <c r="D154" s="169" t="s">
        <v>140</v>
      </c>
      <c r="E154" s="170" t="s">
        <v>212</v>
      </c>
      <c r="F154" s="171" t="s">
        <v>213</v>
      </c>
      <c r="G154" s="172" t="s">
        <v>167</v>
      </c>
      <c r="H154" s="173">
        <v>900</v>
      </c>
      <c r="I154" s="174"/>
      <c r="J154" s="175">
        <f>ROUND(I154*H154,2)</f>
        <v>0</v>
      </c>
      <c r="K154" s="176"/>
      <c r="L154" s="35"/>
      <c r="M154" s="177" t="s">
        <v>1</v>
      </c>
      <c r="N154" s="178" t="s">
        <v>40</v>
      </c>
      <c r="O154" s="73"/>
      <c r="P154" s="179">
        <f>O154*H154</f>
        <v>0</v>
      </c>
      <c r="Q154" s="179">
        <v>0.00051000000000000004</v>
      </c>
      <c r="R154" s="179">
        <f>Q154*H154</f>
        <v>0.45900000000000002</v>
      </c>
      <c r="S154" s="179">
        <v>0</v>
      </c>
      <c r="T154" s="180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1" t="s">
        <v>90</v>
      </c>
      <c r="AT154" s="181" t="s">
        <v>140</v>
      </c>
      <c r="AU154" s="181" t="s">
        <v>84</v>
      </c>
      <c r="AY154" s="15" t="s">
        <v>138</v>
      </c>
      <c r="BE154" s="182">
        <f>IF(N154="základní",J154,0)</f>
        <v>0</v>
      </c>
      <c r="BF154" s="182">
        <f>IF(N154="snížená",J154,0)</f>
        <v>0</v>
      </c>
      <c r="BG154" s="182">
        <f>IF(N154="zákl. přenesená",J154,0)</f>
        <v>0</v>
      </c>
      <c r="BH154" s="182">
        <f>IF(N154="sníž. přenesená",J154,0)</f>
        <v>0</v>
      </c>
      <c r="BI154" s="182">
        <f>IF(N154="nulová",J154,0)</f>
        <v>0</v>
      </c>
      <c r="BJ154" s="15" t="s">
        <v>80</v>
      </c>
      <c r="BK154" s="182">
        <f>ROUND(I154*H154,2)</f>
        <v>0</v>
      </c>
      <c r="BL154" s="15" t="s">
        <v>90</v>
      </c>
      <c r="BM154" s="181" t="s">
        <v>214</v>
      </c>
    </row>
    <row r="155" s="2" customFormat="1" ht="24.15" customHeight="1">
      <c r="A155" s="34"/>
      <c r="B155" s="168"/>
      <c r="C155" s="169" t="s">
        <v>184</v>
      </c>
      <c r="D155" s="169" t="s">
        <v>140</v>
      </c>
      <c r="E155" s="170" t="s">
        <v>215</v>
      </c>
      <c r="F155" s="171" t="s">
        <v>216</v>
      </c>
      <c r="G155" s="172" t="s">
        <v>167</v>
      </c>
      <c r="H155" s="173">
        <v>900</v>
      </c>
      <c r="I155" s="174"/>
      <c r="J155" s="175">
        <f>ROUND(I155*H155,2)</f>
        <v>0</v>
      </c>
      <c r="K155" s="176"/>
      <c r="L155" s="35"/>
      <c r="M155" s="177" t="s">
        <v>1</v>
      </c>
      <c r="N155" s="178" t="s">
        <v>40</v>
      </c>
      <c r="O155" s="73"/>
      <c r="P155" s="179">
        <f>O155*H155</f>
        <v>0</v>
      </c>
      <c r="Q155" s="179">
        <v>0</v>
      </c>
      <c r="R155" s="179">
        <f>Q155*H155</f>
        <v>0</v>
      </c>
      <c r="S155" s="179">
        <v>0</v>
      </c>
      <c r="T155" s="180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1" t="s">
        <v>90</v>
      </c>
      <c r="AT155" s="181" t="s">
        <v>140</v>
      </c>
      <c r="AU155" s="181" t="s">
        <v>84</v>
      </c>
      <c r="AY155" s="15" t="s">
        <v>138</v>
      </c>
      <c r="BE155" s="182">
        <f>IF(N155="základní",J155,0)</f>
        <v>0</v>
      </c>
      <c r="BF155" s="182">
        <f>IF(N155="snížená",J155,0)</f>
        <v>0</v>
      </c>
      <c r="BG155" s="182">
        <f>IF(N155="zákl. přenesená",J155,0)</f>
        <v>0</v>
      </c>
      <c r="BH155" s="182">
        <f>IF(N155="sníž. přenesená",J155,0)</f>
        <v>0</v>
      </c>
      <c r="BI155" s="182">
        <f>IF(N155="nulová",J155,0)</f>
        <v>0</v>
      </c>
      <c r="BJ155" s="15" t="s">
        <v>80</v>
      </c>
      <c r="BK155" s="182">
        <f>ROUND(I155*H155,2)</f>
        <v>0</v>
      </c>
      <c r="BL155" s="15" t="s">
        <v>90</v>
      </c>
      <c r="BM155" s="181" t="s">
        <v>217</v>
      </c>
    </row>
    <row r="156" s="12" customFormat="1" ht="22.8" customHeight="1">
      <c r="A156" s="12"/>
      <c r="B156" s="155"/>
      <c r="C156" s="12"/>
      <c r="D156" s="156" t="s">
        <v>74</v>
      </c>
      <c r="E156" s="166" t="s">
        <v>96</v>
      </c>
      <c r="F156" s="166" t="s">
        <v>218</v>
      </c>
      <c r="G156" s="12"/>
      <c r="H156" s="12"/>
      <c r="I156" s="158"/>
      <c r="J156" s="167">
        <f>BK156</f>
        <v>0</v>
      </c>
      <c r="K156" s="12"/>
      <c r="L156" s="155"/>
      <c r="M156" s="160"/>
      <c r="N156" s="161"/>
      <c r="O156" s="161"/>
      <c r="P156" s="162">
        <f>SUM(P157:P164)</f>
        <v>0</v>
      </c>
      <c r="Q156" s="161"/>
      <c r="R156" s="162">
        <f>SUM(R157:R164)</f>
        <v>671.1213444</v>
      </c>
      <c r="S156" s="161"/>
      <c r="T156" s="163">
        <f>SUM(T157:T164)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56" t="s">
        <v>80</v>
      </c>
      <c r="AT156" s="164" t="s">
        <v>74</v>
      </c>
      <c r="AU156" s="164" t="s">
        <v>80</v>
      </c>
      <c r="AY156" s="156" t="s">
        <v>138</v>
      </c>
      <c r="BK156" s="165">
        <f>SUM(BK157:BK164)</f>
        <v>0</v>
      </c>
    </row>
    <row r="157" s="2" customFormat="1" ht="33" customHeight="1">
      <c r="A157" s="34"/>
      <c r="B157" s="168"/>
      <c r="C157" s="169" t="s">
        <v>219</v>
      </c>
      <c r="D157" s="169" t="s">
        <v>140</v>
      </c>
      <c r="E157" s="170" t="s">
        <v>220</v>
      </c>
      <c r="F157" s="171" t="s">
        <v>221</v>
      </c>
      <c r="G157" s="172" t="s">
        <v>143</v>
      </c>
      <c r="H157" s="173">
        <v>255.72</v>
      </c>
      <c r="I157" s="174"/>
      <c r="J157" s="175">
        <f>ROUND(I157*H157,2)</f>
        <v>0</v>
      </c>
      <c r="K157" s="176"/>
      <c r="L157" s="35"/>
      <c r="M157" s="177" t="s">
        <v>1</v>
      </c>
      <c r="N157" s="178" t="s">
        <v>40</v>
      </c>
      <c r="O157" s="73"/>
      <c r="P157" s="179">
        <f>O157*H157</f>
        <v>0</v>
      </c>
      <c r="Q157" s="179">
        <v>2.5018699999999998</v>
      </c>
      <c r="R157" s="179">
        <f>Q157*H157</f>
        <v>639.77819639999996</v>
      </c>
      <c r="S157" s="179">
        <v>0</v>
      </c>
      <c r="T157" s="180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1" t="s">
        <v>90</v>
      </c>
      <c r="AT157" s="181" t="s">
        <v>140</v>
      </c>
      <c r="AU157" s="181" t="s">
        <v>84</v>
      </c>
      <c r="AY157" s="15" t="s">
        <v>138</v>
      </c>
      <c r="BE157" s="182">
        <f>IF(N157="základní",J157,0)</f>
        <v>0</v>
      </c>
      <c r="BF157" s="182">
        <f>IF(N157="snížená",J157,0)</f>
        <v>0</v>
      </c>
      <c r="BG157" s="182">
        <f>IF(N157="zákl. přenesená",J157,0)</f>
        <v>0</v>
      </c>
      <c r="BH157" s="182">
        <f>IF(N157="sníž. přenesená",J157,0)</f>
        <v>0</v>
      </c>
      <c r="BI157" s="182">
        <f>IF(N157="nulová",J157,0)</f>
        <v>0</v>
      </c>
      <c r="BJ157" s="15" t="s">
        <v>80</v>
      </c>
      <c r="BK157" s="182">
        <f>ROUND(I157*H157,2)</f>
        <v>0</v>
      </c>
      <c r="BL157" s="15" t="s">
        <v>90</v>
      </c>
      <c r="BM157" s="181" t="s">
        <v>222</v>
      </c>
    </row>
    <row r="158" s="2" customFormat="1" ht="37.8" customHeight="1">
      <c r="A158" s="34"/>
      <c r="B158" s="168"/>
      <c r="C158" s="169" t="s">
        <v>187</v>
      </c>
      <c r="D158" s="169" t="s">
        <v>140</v>
      </c>
      <c r="E158" s="170" t="s">
        <v>223</v>
      </c>
      <c r="F158" s="171" t="s">
        <v>224</v>
      </c>
      <c r="G158" s="172" t="s">
        <v>143</v>
      </c>
      <c r="H158" s="173">
        <v>225</v>
      </c>
      <c r="I158" s="174"/>
      <c r="J158" s="175">
        <f>ROUND(I158*H158,2)</f>
        <v>0</v>
      </c>
      <c r="K158" s="176"/>
      <c r="L158" s="35"/>
      <c r="M158" s="177" t="s">
        <v>1</v>
      </c>
      <c r="N158" s="178" t="s">
        <v>40</v>
      </c>
      <c r="O158" s="73"/>
      <c r="P158" s="179">
        <f>O158*H158</f>
        <v>0</v>
      </c>
      <c r="Q158" s="179">
        <v>0</v>
      </c>
      <c r="R158" s="179">
        <f>Q158*H158</f>
        <v>0</v>
      </c>
      <c r="S158" s="179">
        <v>0</v>
      </c>
      <c r="T158" s="180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1" t="s">
        <v>90</v>
      </c>
      <c r="AT158" s="181" t="s">
        <v>140</v>
      </c>
      <c r="AU158" s="181" t="s">
        <v>84</v>
      </c>
      <c r="AY158" s="15" t="s">
        <v>138</v>
      </c>
      <c r="BE158" s="182">
        <f>IF(N158="základní",J158,0)</f>
        <v>0</v>
      </c>
      <c r="BF158" s="182">
        <f>IF(N158="snížená",J158,0)</f>
        <v>0</v>
      </c>
      <c r="BG158" s="182">
        <f>IF(N158="zákl. přenesená",J158,0)</f>
        <v>0</v>
      </c>
      <c r="BH158" s="182">
        <f>IF(N158="sníž. přenesená",J158,0)</f>
        <v>0</v>
      </c>
      <c r="BI158" s="182">
        <f>IF(N158="nulová",J158,0)</f>
        <v>0</v>
      </c>
      <c r="BJ158" s="15" t="s">
        <v>80</v>
      </c>
      <c r="BK158" s="182">
        <f>ROUND(I158*H158,2)</f>
        <v>0</v>
      </c>
      <c r="BL158" s="15" t="s">
        <v>90</v>
      </c>
      <c r="BM158" s="181" t="s">
        <v>225</v>
      </c>
    </row>
    <row r="159" s="2" customFormat="1" ht="44.25" customHeight="1">
      <c r="A159" s="34"/>
      <c r="B159" s="168"/>
      <c r="C159" s="169" t="s">
        <v>7</v>
      </c>
      <c r="D159" s="169" t="s">
        <v>140</v>
      </c>
      <c r="E159" s="170" t="s">
        <v>226</v>
      </c>
      <c r="F159" s="171" t="s">
        <v>227</v>
      </c>
      <c r="G159" s="172" t="s">
        <v>143</v>
      </c>
      <c r="H159" s="173">
        <v>225</v>
      </c>
      <c r="I159" s="174"/>
      <c r="J159" s="175">
        <f>ROUND(I159*H159,2)</f>
        <v>0</v>
      </c>
      <c r="K159" s="176"/>
      <c r="L159" s="35"/>
      <c r="M159" s="177" t="s">
        <v>1</v>
      </c>
      <c r="N159" s="178" t="s">
        <v>40</v>
      </c>
      <c r="O159" s="73"/>
      <c r="P159" s="179">
        <f>O159*H159</f>
        <v>0</v>
      </c>
      <c r="Q159" s="179">
        <v>0</v>
      </c>
      <c r="R159" s="179">
        <f>Q159*H159</f>
        <v>0</v>
      </c>
      <c r="S159" s="179">
        <v>0</v>
      </c>
      <c r="T159" s="180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1" t="s">
        <v>90</v>
      </c>
      <c r="AT159" s="181" t="s">
        <v>140</v>
      </c>
      <c r="AU159" s="181" t="s">
        <v>84</v>
      </c>
      <c r="AY159" s="15" t="s">
        <v>138</v>
      </c>
      <c r="BE159" s="182">
        <f>IF(N159="základní",J159,0)</f>
        <v>0</v>
      </c>
      <c r="BF159" s="182">
        <f>IF(N159="snížená",J159,0)</f>
        <v>0</v>
      </c>
      <c r="BG159" s="182">
        <f>IF(N159="zákl. přenesená",J159,0)</f>
        <v>0</v>
      </c>
      <c r="BH159" s="182">
        <f>IF(N159="sníž. přenesená",J159,0)</f>
        <v>0</v>
      </c>
      <c r="BI159" s="182">
        <f>IF(N159="nulová",J159,0)</f>
        <v>0</v>
      </c>
      <c r="BJ159" s="15" t="s">
        <v>80</v>
      </c>
      <c r="BK159" s="182">
        <f>ROUND(I159*H159,2)</f>
        <v>0</v>
      </c>
      <c r="BL159" s="15" t="s">
        <v>90</v>
      </c>
      <c r="BM159" s="181" t="s">
        <v>228</v>
      </c>
    </row>
    <row r="160" s="2" customFormat="1" ht="16.5" customHeight="1">
      <c r="A160" s="34"/>
      <c r="B160" s="168"/>
      <c r="C160" s="169" t="s">
        <v>191</v>
      </c>
      <c r="D160" s="169" t="s">
        <v>140</v>
      </c>
      <c r="E160" s="170" t="s">
        <v>229</v>
      </c>
      <c r="F160" s="171" t="s">
        <v>230</v>
      </c>
      <c r="G160" s="172" t="s">
        <v>167</v>
      </c>
      <c r="H160" s="173">
        <v>5</v>
      </c>
      <c r="I160" s="174"/>
      <c r="J160" s="175">
        <f>ROUND(I160*H160,2)</f>
        <v>0</v>
      </c>
      <c r="K160" s="176"/>
      <c r="L160" s="35"/>
      <c r="M160" s="177" t="s">
        <v>1</v>
      </c>
      <c r="N160" s="178" t="s">
        <v>40</v>
      </c>
      <c r="O160" s="73"/>
      <c r="P160" s="179">
        <f>O160*H160</f>
        <v>0</v>
      </c>
      <c r="Q160" s="179">
        <v>0.016070000000000001</v>
      </c>
      <c r="R160" s="179">
        <f>Q160*H160</f>
        <v>0.080350000000000005</v>
      </c>
      <c r="S160" s="179">
        <v>0</v>
      </c>
      <c r="T160" s="180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1" t="s">
        <v>90</v>
      </c>
      <c r="AT160" s="181" t="s">
        <v>140</v>
      </c>
      <c r="AU160" s="181" t="s">
        <v>84</v>
      </c>
      <c r="AY160" s="15" t="s">
        <v>138</v>
      </c>
      <c r="BE160" s="182">
        <f>IF(N160="základní",J160,0)</f>
        <v>0</v>
      </c>
      <c r="BF160" s="182">
        <f>IF(N160="snížená",J160,0)</f>
        <v>0</v>
      </c>
      <c r="BG160" s="182">
        <f>IF(N160="zákl. přenesená",J160,0)</f>
        <v>0</v>
      </c>
      <c r="BH160" s="182">
        <f>IF(N160="sníž. přenesená",J160,0)</f>
        <v>0</v>
      </c>
      <c r="BI160" s="182">
        <f>IF(N160="nulová",J160,0)</f>
        <v>0</v>
      </c>
      <c r="BJ160" s="15" t="s">
        <v>80</v>
      </c>
      <c r="BK160" s="182">
        <f>ROUND(I160*H160,2)</f>
        <v>0</v>
      </c>
      <c r="BL160" s="15" t="s">
        <v>90</v>
      </c>
      <c r="BM160" s="181" t="s">
        <v>231</v>
      </c>
    </row>
    <row r="161" s="2" customFormat="1" ht="16.5" customHeight="1">
      <c r="A161" s="34"/>
      <c r="B161" s="168"/>
      <c r="C161" s="169" t="s">
        <v>232</v>
      </c>
      <c r="D161" s="169" t="s">
        <v>140</v>
      </c>
      <c r="E161" s="170" t="s">
        <v>233</v>
      </c>
      <c r="F161" s="171" t="s">
        <v>234</v>
      </c>
      <c r="G161" s="172" t="s">
        <v>167</v>
      </c>
      <c r="H161" s="173">
        <v>5</v>
      </c>
      <c r="I161" s="174"/>
      <c r="J161" s="175">
        <f>ROUND(I161*H161,2)</f>
        <v>0</v>
      </c>
      <c r="K161" s="176"/>
      <c r="L161" s="35"/>
      <c r="M161" s="177" t="s">
        <v>1</v>
      </c>
      <c r="N161" s="178" t="s">
        <v>40</v>
      </c>
      <c r="O161" s="73"/>
      <c r="P161" s="179">
        <f>O161*H161</f>
        <v>0</v>
      </c>
      <c r="Q161" s="179">
        <v>0</v>
      </c>
      <c r="R161" s="179">
        <f>Q161*H161</f>
        <v>0</v>
      </c>
      <c r="S161" s="179">
        <v>0</v>
      </c>
      <c r="T161" s="180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1" t="s">
        <v>90</v>
      </c>
      <c r="AT161" s="181" t="s">
        <v>140</v>
      </c>
      <c r="AU161" s="181" t="s">
        <v>84</v>
      </c>
      <c r="AY161" s="15" t="s">
        <v>138</v>
      </c>
      <c r="BE161" s="182">
        <f>IF(N161="základní",J161,0)</f>
        <v>0</v>
      </c>
      <c r="BF161" s="182">
        <f>IF(N161="snížená",J161,0)</f>
        <v>0</v>
      </c>
      <c r="BG161" s="182">
        <f>IF(N161="zákl. přenesená",J161,0)</f>
        <v>0</v>
      </c>
      <c r="BH161" s="182">
        <f>IF(N161="sníž. přenesená",J161,0)</f>
        <v>0</v>
      </c>
      <c r="BI161" s="182">
        <f>IF(N161="nulová",J161,0)</f>
        <v>0</v>
      </c>
      <c r="BJ161" s="15" t="s">
        <v>80</v>
      </c>
      <c r="BK161" s="182">
        <f>ROUND(I161*H161,2)</f>
        <v>0</v>
      </c>
      <c r="BL161" s="15" t="s">
        <v>90</v>
      </c>
      <c r="BM161" s="181" t="s">
        <v>235</v>
      </c>
    </row>
    <row r="162" s="2" customFormat="1" ht="21.75" customHeight="1">
      <c r="A162" s="34"/>
      <c r="B162" s="168"/>
      <c r="C162" s="169" t="s">
        <v>194</v>
      </c>
      <c r="D162" s="169" t="s">
        <v>140</v>
      </c>
      <c r="E162" s="170" t="s">
        <v>236</v>
      </c>
      <c r="F162" s="171" t="s">
        <v>237</v>
      </c>
      <c r="G162" s="172" t="s">
        <v>162</v>
      </c>
      <c r="H162" s="173">
        <v>19.800000000000001</v>
      </c>
      <c r="I162" s="174"/>
      <c r="J162" s="175">
        <f>ROUND(I162*H162,2)</f>
        <v>0</v>
      </c>
      <c r="K162" s="176"/>
      <c r="L162" s="35"/>
      <c r="M162" s="177" t="s">
        <v>1</v>
      </c>
      <c r="N162" s="178" t="s">
        <v>40</v>
      </c>
      <c r="O162" s="73"/>
      <c r="P162" s="179">
        <f>O162*H162</f>
        <v>0</v>
      </c>
      <c r="Q162" s="179">
        <v>1.06277</v>
      </c>
      <c r="R162" s="179">
        <f>Q162*H162</f>
        <v>21.042846000000001</v>
      </c>
      <c r="S162" s="179">
        <v>0</v>
      </c>
      <c r="T162" s="180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1" t="s">
        <v>90</v>
      </c>
      <c r="AT162" s="181" t="s">
        <v>140</v>
      </c>
      <c r="AU162" s="181" t="s">
        <v>84</v>
      </c>
      <c r="AY162" s="15" t="s">
        <v>138</v>
      </c>
      <c r="BE162" s="182">
        <f>IF(N162="základní",J162,0)</f>
        <v>0</v>
      </c>
      <c r="BF162" s="182">
        <f>IF(N162="snížená",J162,0)</f>
        <v>0</v>
      </c>
      <c r="BG162" s="182">
        <f>IF(N162="zákl. přenesená",J162,0)</f>
        <v>0</v>
      </c>
      <c r="BH162" s="182">
        <f>IF(N162="sníž. přenesená",J162,0)</f>
        <v>0</v>
      </c>
      <c r="BI162" s="182">
        <f>IF(N162="nulová",J162,0)</f>
        <v>0</v>
      </c>
      <c r="BJ162" s="15" t="s">
        <v>80</v>
      </c>
      <c r="BK162" s="182">
        <f>ROUND(I162*H162,2)</f>
        <v>0</v>
      </c>
      <c r="BL162" s="15" t="s">
        <v>90</v>
      </c>
      <c r="BM162" s="181" t="s">
        <v>238</v>
      </c>
    </row>
    <row r="163" s="2" customFormat="1" ht="24.15" customHeight="1">
      <c r="A163" s="34"/>
      <c r="B163" s="168"/>
      <c r="C163" s="169" t="s">
        <v>239</v>
      </c>
      <c r="D163" s="169" t="s">
        <v>140</v>
      </c>
      <c r="E163" s="170" t="s">
        <v>240</v>
      </c>
      <c r="F163" s="171" t="s">
        <v>241</v>
      </c>
      <c r="G163" s="172" t="s">
        <v>172</v>
      </c>
      <c r="H163" s="173">
        <v>250</v>
      </c>
      <c r="I163" s="174"/>
      <c r="J163" s="175">
        <f>ROUND(I163*H163,2)</f>
        <v>0</v>
      </c>
      <c r="K163" s="176"/>
      <c r="L163" s="35"/>
      <c r="M163" s="177" t="s">
        <v>1</v>
      </c>
      <c r="N163" s="178" t="s">
        <v>40</v>
      </c>
      <c r="O163" s="73"/>
      <c r="P163" s="179">
        <f>O163*H163</f>
        <v>0</v>
      </c>
      <c r="Q163" s="179">
        <v>8.0000000000000007E-05</v>
      </c>
      <c r="R163" s="179">
        <f>Q163*H163</f>
        <v>0.02</v>
      </c>
      <c r="S163" s="179">
        <v>0</v>
      </c>
      <c r="T163" s="180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1" t="s">
        <v>90</v>
      </c>
      <c r="AT163" s="181" t="s">
        <v>140</v>
      </c>
      <c r="AU163" s="181" t="s">
        <v>84</v>
      </c>
      <c r="AY163" s="15" t="s">
        <v>138</v>
      </c>
      <c r="BE163" s="182">
        <f>IF(N163="základní",J163,0)</f>
        <v>0</v>
      </c>
      <c r="BF163" s="182">
        <f>IF(N163="snížená",J163,0)</f>
        <v>0</v>
      </c>
      <c r="BG163" s="182">
        <f>IF(N163="zákl. přenesená",J163,0)</f>
        <v>0</v>
      </c>
      <c r="BH163" s="182">
        <f>IF(N163="sníž. přenesená",J163,0)</f>
        <v>0</v>
      </c>
      <c r="BI163" s="182">
        <f>IF(N163="nulová",J163,0)</f>
        <v>0</v>
      </c>
      <c r="BJ163" s="15" t="s">
        <v>80</v>
      </c>
      <c r="BK163" s="182">
        <f>ROUND(I163*H163,2)</f>
        <v>0</v>
      </c>
      <c r="BL163" s="15" t="s">
        <v>90</v>
      </c>
      <c r="BM163" s="181" t="s">
        <v>242</v>
      </c>
    </row>
    <row r="164" s="2" customFormat="1" ht="37.8" customHeight="1">
      <c r="A164" s="34"/>
      <c r="B164" s="168"/>
      <c r="C164" s="169" t="s">
        <v>199</v>
      </c>
      <c r="D164" s="169" t="s">
        <v>140</v>
      </c>
      <c r="E164" s="170" t="s">
        <v>243</v>
      </c>
      <c r="F164" s="171" t="s">
        <v>244</v>
      </c>
      <c r="G164" s="172" t="s">
        <v>167</v>
      </c>
      <c r="H164" s="173">
        <v>33.600000000000001</v>
      </c>
      <c r="I164" s="174"/>
      <c r="J164" s="175">
        <f>ROUND(I164*H164,2)</f>
        <v>0</v>
      </c>
      <c r="K164" s="176"/>
      <c r="L164" s="35"/>
      <c r="M164" s="177" t="s">
        <v>1</v>
      </c>
      <c r="N164" s="178" t="s">
        <v>40</v>
      </c>
      <c r="O164" s="73"/>
      <c r="P164" s="179">
        <f>O164*H164</f>
        <v>0</v>
      </c>
      <c r="Q164" s="179">
        <v>0.30357000000000001</v>
      </c>
      <c r="R164" s="179">
        <f>Q164*H164</f>
        <v>10.199952000000002</v>
      </c>
      <c r="S164" s="179">
        <v>0</v>
      </c>
      <c r="T164" s="180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1" t="s">
        <v>90</v>
      </c>
      <c r="AT164" s="181" t="s">
        <v>140</v>
      </c>
      <c r="AU164" s="181" t="s">
        <v>84</v>
      </c>
      <c r="AY164" s="15" t="s">
        <v>138</v>
      </c>
      <c r="BE164" s="182">
        <f>IF(N164="základní",J164,0)</f>
        <v>0</v>
      </c>
      <c r="BF164" s="182">
        <f>IF(N164="snížená",J164,0)</f>
        <v>0</v>
      </c>
      <c r="BG164" s="182">
        <f>IF(N164="zákl. přenesená",J164,0)</f>
        <v>0</v>
      </c>
      <c r="BH164" s="182">
        <f>IF(N164="sníž. přenesená",J164,0)</f>
        <v>0</v>
      </c>
      <c r="BI164" s="182">
        <f>IF(N164="nulová",J164,0)</f>
        <v>0</v>
      </c>
      <c r="BJ164" s="15" t="s">
        <v>80</v>
      </c>
      <c r="BK164" s="182">
        <f>ROUND(I164*H164,2)</f>
        <v>0</v>
      </c>
      <c r="BL164" s="15" t="s">
        <v>90</v>
      </c>
      <c r="BM164" s="181" t="s">
        <v>245</v>
      </c>
    </row>
    <row r="165" s="12" customFormat="1" ht="22.8" customHeight="1">
      <c r="A165" s="12"/>
      <c r="B165" s="155"/>
      <c r="C165" s="12"/>
      <c r="D165" s="156" t="s">
        <v>74</v>
      </c>
      <c r="E165" s="166" t="s">
        <v>163</v>
      </c>
      <c r="F165" s="166" t="s">
        <v>246</v>
      </c>
      <c r="G165" s="12"/>
      <c r="H165" s="12"/>
      <c r="I165" s="158"/>
      <c r="J165" s="167">
        <f>BK165</f>
        <v>0</v>
      </c>
      <c r="K165" s="12"/>
      <c r="L165" s="155"/>
      <c r="M165" s="160"/>
      <c r="N165" s="161"/>
      <c r="O165" s="161"/>
      <c r="P165" s="162">
        <f>SUM(P166:P168)</f>
        <v>0</v>
      </c>
      <c r="Q165" s="161"/>
      <c r="R165" s="162">
        <f>SUM(R166:R168)</f>
        <v>0.094719999999999999</v>
      </c>
      <c r="S165" s="161"/>
      <c r="T165" s="163">
        <f>SUM(T166:T168)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56" t="s">
        <v>80</v>
      </c>
      <c r="AT165" s="164" t="s">
        <v>74</v>
      </c>
      <c r="AU165" s="164" t="s">
        <v>80</v>
      </c>
      <c r="AY165" s="156" t="s">
        <v>138</v>
      </c>
      <c r="BK165" s="165">
        <f>SUM(BK166:BK168)</f>
        <v>0</v>
      </c>
    </row>
    <row r="166" s="2" customFormat="1" ht="33" customHeight="1">
      <c r="A166" s="34"/>
      <c r="B166" s="168"/>
      <c r="C166" s="169" t="s">
        <v>247</v>
      </c>
      <c r="D166" s="169" t="s">
        <v>140</v>
      </c>
      <c r="E166" s="170" t="s">
        <v>248</v>
      </c>
      <c r="F166" s="171" t="s">
        <v>249</v>
      </c>
      <c r="G166" s="172" t="s">
        <v>250</v>
      </c>
      <c r="H166" s="173">
        <v>4</v>
      </c>
      <c r="I166" s="174"/>
      <c r="J166" s="175">
        <f>ROUND(I166*H166,2)</f>
        <v>0</v>
      </c>
      <c r="K166" s="176"/>
      <c r="L166" s="35"/>
      <c r="M166" s="177" t="s">
        <v>1</v>
      </c>
      <c r="N166" s="178" t="s">
        <v>40</v>
      </c>
      <c r="O166" s="73"/>
      <c r="P166" s="179">
        <f>O166*H166</f>
        <v>0</v>
      </c>
      <c r="Q166" s="179">
        <v>0</v>
      </c>
      <c r="R166" s="179">
        <f>Q166*H166</f>
        <v>0</v>
      </c>
      <c r="S166" s="179">
        <v>0</v>
      </c>
      <c r="T166" s="180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1" t="s">
        <v>90</v>
      </c>
      <c r="AT166" s="181" t="s">
        <v>140</v>
      </c>
      <c r="AU166" s="181" t="s">
        <v>84</v>
      </c>
      <c r="AY166" s="15" t="s">
        <v>138</v>
      </c>
      <c r="BE166" s="182">
        <f>IF(N166="základní",J166,0)</f>
        <v>0</v>
      </c>
      <c r="BF166" s="182">
        <f>IF(N166="snížená",J166,0)</f>
        <v>0</v>
      </c>
      <c r="BG166" s="182">
        <f>IF(N166="zákl. přenesená",J166,0)</f>
        <v>0</v>
      </c>
      <c r="BH166" s="182">
        <f>IF(N166="sníž. přenesená",J166,0)</f>
        <v>0</v>
      </c>
      <c r="BI166" s="182">
        <f>IF(N166="nulová",J166,0)</f>
        <v>0</v>
      </c>
      <c r="BJ166" s="15" t="s">
        <v>80</v>
      </c>
      <c r="BK166" s="182">
        <f>ROUND(I166*H166,2)</f>
        <v>0</v>
      </c>
      <c r="BL166" s="15" t="s">
        <v>90</v>
      </c>
      <c r="BM166" s="181" t="s">
        <v>251</v>
      </c>
    </row>
    <row r="167" s="2" customFormat="1" ht="16.5" customHeight="1">
      <c r="A167" s="34"/>
      <c r="B167" s="168"/>
      <c r="C167" s="183" t="s">
        <v>202</v>
      </c>
      <c r="D167" s="183" t="s">
        <v>159</v>
      </c>
      <c r="E167" s="184" t="s">
        <v>252</v>
      </c>
      <c r="F167" s="185" t="s">
        <v>253</v>
      </c>
      <c r="G167" s="186" t="s">
        <v>250</v>
      </c>
      <c r="H167" s="187">
        <v>4</v>
      </c>
      <c r="I167" s="188"/>
      <c r="J167" s="189">
        <f>ROUND(I167*H167,2)</f>
        <v>0</v>
      </c>
      <c r="K167" s="190"/>
      <c r="L167" s="191"/>
      <c r="M167" s="192" t="s">
        <v>1</v>
      </c>
      <c r="N167" s="193" t="s">
        <v>40</v>
      </c>
      <c r="O167" s="73"/>
      <c r="P167" s="179">
        <f>O167*H167</f>
        <v>0</v>
      </c>
      <c r="Q167" s="179">
        <v>0.00021000000000000001</v>
      </c>
      <c r="R167" s="179">
        <f>Q167*H167</f>
        <v>0.00084000000000000003</v>
      </c>
      <c r="S167" s="179">
        <v>0</v>
      </c>
      <c r="T167" s="180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1" t="s">
        <v>163</v>
      </c>
      <c r="AT167" s="181" t="s">
        <v>159</v>
      </c>
      <c r="AU167" s="181" t="s">
        <v>84</v>
      </c>
      <c r="AY167" s="15" t="s">
        <v>138</v>
      </c>
      <c r="BE167" s="182">
        <f>IF(N167="základní",J167,0)</f>
        <v>0</v>
      </c>
      <c r="BF167" s="182">
        <f>IF(N167="snížená",J167,0)</f>
        <v>0</v>
      </c>
      <c r="BG167" s="182">
        <f>IF(N167="zákl. přenesená",J167,0)</f>
        <v>0</v>
      </c>
      <c r="BH167" s="182">
        <f>IF(N167="sníž. přenesená",J167,0)</f>
        <v>0</v>
      </c>
      <c r="BI167" s="182">
        <f>IF(N167="nulová",J167,0)</f>
        <v>0</v>
      </c>
      <c r="BJ167" s="15" t="s">
        <v>80</v>
      </c>
      <c r="BK167" s="182">
        <f>ROUND(I167*H167,2)</f>
        <v>0</v>
      </c>
      <c r="BL167" s="15" t="s">
        <v>90</v>
      </c>
      <c r="BM167" s="181" t="s">
        <v>254</v>
      </c>
    </row>
    <row r="168" s="2" customFormat="1" ht="24.15" customHeight="1">
      <c r="A168" s="34"/>
      <c r="B168" s="168"/>
      <c r="C168" s="169" t="s">
        <v>255</v>
      </c>
      <c r="D168" s="169" t="s">
        <v>140</v>
      </c>
      <c r="E168" s="170" t="s">
        <v>256</v>
      </c>
      <c r="F168" s="171" t="s">
        <v>257</v>
      </c>
      <c r="G168" s="172" t="s">
        <v>250</v>
      </c>
      <c r="H168" s="173">
        <v>2</v>
      </c>
      <c r="I168" s="174"/>
      <c r="J168" s="175">
        <f>ROUND(I168*H168,2)</f>
        <v>0</v>
      </c>
      <c r="K168" s="176"/>
      <c r="L168" s="35"/>
      <c r="M168" s="177" t="s">
        <v>1</v>
      </c>
      <c r="N168" s="178" t="s">
        <v>40</v>
      </c>
      <c r="O168" s="73"/>
      <c r="P168" s="179">
        <f>O168*H168</f>
        <v>0</v>
      </c>
      <c r="Q168" s="179">
        <v>0.046940000000000003</v>
      </c>
      <c r="R168" s="179">
        <f>Q168*H168</f>
        <v>0.093880000000000005</v>
      </c>
      <c r="S168" s="179">
        <v>0</v>
      </c>
      <c r="T168" s="180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1" t="s">
        <v>90</v>
      </c>
      <c r="AT168" s="181" t="s">
        <v>140</v>
      </c>
      <c r="AU168" s="181" t="s">
        <v>84</v>
      </c>
      <c r="AY168" s="15" t="s">
        <v>138</v>
      </c>
      <c r="BE168" s="182">
        <f>IF(N168="základní",J168,0)</f>
        <v>0</v>
      </c>
      <c r="BF168" s="182">
        <f>IF(N168="snížená",J168,0)</f>
        <v>0</v>
      </c>
      <c r="BG168" s="182">
        <f>IF(N168="zákl. přenesená",J168,0)</f>
        <v>0</v>
      </c>
      <c r="BH168" s="182">
        <f>IF(N168="sníž. přenesená",J168,0)</f>
        <v>0</v>
      </c>
      <c r="BI168" s="182">
        <f>IF(N168="nulová",J168,0)</f>
        <v>0</v>
      </c>
      <c r="BJ168" s="15" t="s">
        <v>80</v>
      </c>
      <c r="BK168" s="182">
        <f>ROUND(I168*H168,2)</f>
        <v>0</v>
      </c>
      <c r="BL168" s="15" t="s">
        <v>90</v>
      </c>
      <c r="BM168" s="181" t="s">
        <v>258</v>
      </c>
    </row>
    <row r="169" s="12" customFormat="1" ht="22.8" customHeight="1">
      <c r="A169" s="12"/>
      <c r="B169" s="155"/>
      <c r="C169" s="12"/>
      <c r="D169" s="156" t="s">
        <v>74</v>
      </c>
      <c r="E169" s="166" t="s">
        <v>181</v>
      </c>
      <c r="F169" s="166" t="s">
        <v>259</v>
      </c>
      <c r="G169" s="12"/>
      <c r="H169" s="12"/>
      <c r="I169" s="158"/>
      <c r="J169" s="167">
        <f>BK169</f>
        <v>0</v>
      </c>
      <c r="K169" s="12"/>
      <c r="L169" s="155"/>
      <c r="M169" s="160"/>
      <c r="N169" s="161"/>
      <c r="O169" s="161"/>
      <c r="P169" s="162">
        <f>SUM(P170:P182)</f>
        <v>0</v>
      </c>
      <c r="Q169" s="161"/>
      <c r="R169" s="162">
        <f>SUM(R170:R182)</f>
        <v>5.2827026340000005</v>
      </c>
      <c r="S169" s="161"/>
      <c r="T169" s="163">
        <f>SUM(T170:T182)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156" t="s">
        <v>80</v>
      </c>
      <c r="AT169" s="164" t="s">
        <v>74</v>
      </c>
      <c r="AU169" s="164" t="s">
        <v>80</v>
      </c>
      <c r="AY169" s="156" t="s">
        <v>138</v>
      </c>
      <c r="BK169" s="165">
        <f>SUM(BK170:BK182)</f>
        <v>0</v>
      </c>
    </row>
    <row r="170" s="2" customFormat="1" ht="24.15" customHeight="1">
      <c r="A170" s="34"/>
      <c r="B170" s="168"/>
      <c r="C170" s="169" t="s">
        <v>260</v>
      </c>
      <c r="D170" s="169" t="s">
        <v>140</v>
      </c>
      <c r="E170" s="170" t="s">
        <v>261</v>
      </c>
      <c r="F170" s="171" t="s">
        <v>262</v>
      </c>
      <c r="G170" s="172" t="s">
        <v>172</v>
      </c>
      <c r="H170" s="173">
        <v>250</v>
      </c>
      <c r="I170" s="174"/>
      <c r="J170" s="175">
        <f>ROUND(I170*H170,2)</f>
        <v>0</v>
      </c>
      <c r="K170" s="176"/>
      <c r="L170" s="35"/>
      <c r="M170" s="177" t="s">
        <v>1</v>
      </c>
      <c r="N170" s="178" t="s">
        <v>40</v>
      </c>
      <c r="O170" s="73"/>
      <c r="P170" s="179">
        <f>O170*H170</f>
        <v>0</v>
      </c>
      <c r="Q170" s="179">
        <v>5.5199999999999997E-06</v>
      </c>
      <c r="R170" s="179">
        <f>Q170*H170</f>
        <v>0.0013799999999999999</v>
      </c>
      <c r="S170" s="179">
        <v>0</v>
      </c>
      <c r="T170" s="180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1" t="s">
        <v>90</v>
      </c>
      <c r="AT170" s="181" t="s">
        <v>140</v>
      </c>
      <c r="AU170" s="181" t="s">
        <v>84</v>
      </c>
      <c r="AY170" s="15" t="s">
        <v>138</v>
      </c>
      <c r="BE170" s="182">
        <f>IF(N170="základní",J170,0)</f>
        <v>0</v>
      </c>
      <c r="BF170" s="182">
        <f>IF(N170="snížená",J170,0)</f>
        <v>0</v>
      </c>
      <c r="BG170" s="182">
        <f>IF(N170="zákl. přenesená",J170,0)</f>
        <v>0</v>
      </c>
      <c r="BH170" s="182">
        <f>IF(N170="sníž. přenesená",J170,0)</f>
        <v>0</v>
      </c>
      <c r="BI170" s="182">
        <f>IF(N170="nulová",J170,0)</f>
        <v>0</v>
      </c>
      <c r="BJ170" s="15" t="s">
        <v>80</v>
      </c>
      <c r="BK170" s="182">
        <f>ROUND(I170*H170,2)</f>
        <v>0</v>
      </c>
      <c r="BL170" s="15" t="s">
        <v>90</v>
      </c>
      <c r="BM170" s="181" t="s">
        <v>263</v>
      </c>
    </row>
    <row r="171" s="2" customFormat="1" ht="24.15" customHeight="1">
      <c r="A171" s="34"/>
      <c r="B171" s="168"/>
      <c r="C171" s="169" t="s">
        <v>206</v>
      </c>
      <c r="D171" s="169" t="s">
        <v>140</v>
      </c>
      <c r="E171" s="170" t="s">
        <v>264</v>
      </c>
      <c r="F171" s="171" t="s">
        <v>265</v>
      </c>
      <c r="G171" s="172" t="s">
        <v>172</v>
      </c>
      <c r="H171" s="173">
        <v>50.399999999999999</v>
      </c>
      <c r="I171" s="174"/>
      <c r="J171" s="175">
        <f>ROUND(I171*H171,2)</f>
        <v>0</v>
      </c>
      <c r="K171" s="176"/>
      <c r="L171" s="35"/>
      <c r="M171" s="177" t="s">
        <v>1</v>
      </c>
      <c r="N171" s="178" t="s">
        <v>40</v>
      </c>
      <c r="O171" s="73"/>
      <c r="P171" s="179">
        <f>O171*H171</f>
        <v>0</v>
      </c>
      <c r="Q171" s="179">
        <v>0.02350412</v>
      </c>
      <c r="R171" s="179">
        <f>Q171*H171</f>
        <v>1.1846076480000001</v>
      </c>
      <c r="S171" s="179">
        <v>0</v>
      </c>
      <c r="T171" s="180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1" t="s">
        <v>90</v>
      </c>
      <c r="AT171" s="181" t="s">
        <v>140</v>
      </c>
      <c r="AU171" s="181" t="s">
        <v>84</v>
      </c>
      <c r="AY171" s="15" t="s">
        <v>138</v>
      </c>
      <c r="BE171" s="182">
        <f>IF(N171="základní",J171,0)</f>
        <v>0</v>
      </c>
      <c r="BF171" s="182">
        <f>IF(N171="snížená",J171,0)</f>
        <v>0</v>
      </c>
      <c r="BG171" s="182">
        <f>IF(N171="zákl. přenesená",J171,0)</f>
        <v>0</v>
      </c>
      <c r="BH171" s="182">
        <f>IF(N171="sníž. přenesená",J171,0)</f>
        <v>0</v>
      </c>
      <c r="BI171" s="182">
        <f>IF(N171="nulová",J171,0)</f>
        <v>0</v>
      </c>
      <c r="BJ171" s="15" t="s">
        <v>80</v>
      </c>
      <c r="BK171" s="182">
        <f>ROUND(I171*H171,2)</f>
        <v>0</v>
      </c>
      <c r="BL171" s="15" t="s">
        <v>90</v>
      </c>
      <c r="BM171" s="181" t="s">
        <v>266</v>
      </c>
    </row>
    <row r="172" s="2" customFormat="1" ht="24.15" customHeight="1">
      <c r="A172" s="34"/>
      <c r="B172" s="168"/>
      <c r="C172" s="169" t="s">
        <v>267</v>
      </c>
      <c r="D172" s="169" t="s">
        <v>140</v>
      </c>
      <c r="E172" s="170" t="s">
        <v>268</v>
      </c>
      <c r="F172" s="171" t="s">
        <v>269</v>
      </c>
      <c r="G172" s="172" t="s">
        <v>172</v>
      </c>
      <c r="H172" s="173">
        <v>89.25</v>
      </c>
      <c r="I172" s="174"/>
      <c r="J172" s="175">
        <f>ROUND(I172*H172,2)</f>
        <v>0</v>
      </c>
      <c r="K172" s="176"/>
      <c r="L172" s="35"/>
      <c r="M172" s="177" t="s">
        <v>1</v>
      </c>
      <c r="N172" s="178" t="s">
        <v>40</v>
      </c>
      <c r="O172" s="73"/>
      <c r="P172" s="179">
        <f>O172*H172</f>
        <v>0</v>
      </c>
      <c r="Q172" s="179">
        <v>0.02350412</v>
      </c>
      <c r="R172" s="179">
        <f>Q172*H172</f>
        <v>2.0977427099999999</v>
      </c>
      <c r="S172" s="179">
        <v>0</v>
      </c>
      <c r="T172" s="180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1" t="s">
        <v>90</v>
      </c>
      <c r="AT172" s="181" t="s">
        <v>140</v>
      </c>
      <c r="AU172" s="181" t="s">
        <v>84</v>
      </c>
      <c r="AY172" s="15" t="s">
        <v>138</v>
      </c>
      <c r="BE172" s="182">
        <f>IF(N172="základní",J172,0)</f>
        <v>0</v>
      </c>
      <c r="BF172" s="182">
        <f>IF(N172="snížená",J172,0)</f>
        <v>0</v>
      </c>
      <c r="BG172" s="182">
        <f>IF(N172="zákl. přenesená",J172,0)</f>
        <v>0</v>
      </c>
      <c r="BH172" s="182">
        <f>IF(N172="sníž. přenesená",J172,0)</f>
        <v>0</v>
      </c>
      <c r="BI172" s="182">
        <f>IF(N172="nulová",J172,0)</f>
        <v>0</v>
      </c>
      <c r="BJ172" s="15" t="s">
        <v>80</v>
      </c>
      <c r="BK172" s="182">
        <f>ROUND(I172*H172,2)</f>
        <v>0</v>
      </c>
      <c r="BL172" s="15" t="s">
        <v>90</v>
      </c>
      <c r="BM172" s="181" t="s">
        <v>270</v>
      </c>
    </row>
    <row r="173" s="2" customFormat="1" ht="24.15" customHeight="1">
      <c r="A173" s="34"/>
      <c r="B173" s="168"/>
      <c r="C173" s="169" t="s">
        <v>209</v>
      </c>
      <c r="D173" s="169" t="s">
        <v>140</v>
      </c>
      <c r="E173" s="170" t="s">
        <v>271</v>
      </c>
      <c r="F173" s="171" t="s">
        <v>272</v>
      </c>
      <c r="G173" s="172" t="s">
        <v>172</v>
      </c>
      <c r="H173" s="173">
        <v>156.19999999999999</v>
      </c>
      <c r="I173" s="174"/>
      <c r="J173" s="175">
        <f>ROUND(I173*H173,2)</f>
        <v>0</v>
      </c>
      <c r="K173" s="176"/>
      <c r="L173" s="35"/>
      <c r="M173" s="177" t="s">
        <v>1</v>
      </c>
      <c r="N173" s="178" t="s">
        <v>40</v>
      </c>
      <c r="O173" s="73"/>
      <c r="P173" s="179">
        <f>O173*H173</f>
        <v>0</v>
      </c>
      <c r="Q173" s="179">
        <v>0.0088469800000000008</v>
      </c>
      <c r="R173" s="179">
        <f>Q173*H173</f>
        <v>1.381898276</v>
      </c>
      <c r="S173" s="179">
        <v>0</v>
      </c>
      <c r="T173" s="180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1" t="s">
        <v>90</v>
      </c>
      <c r="AT173" s="181" t="s">
        <v>140</v>
      </c>
      <c r="AU173" s="181" t="s">
        <v>84</v>
      </c>
      <c r="AY173" s="15" t="s">
        <v>138</v>
      </c>
      <c r="BE173" s="182">
        <f>IF(N173="základní",J173,0)</f>
        <v>0</v>
      </c>
      <c r="BF173" s="182">
        <f>IF(N173="snížená",J173,0)</f>
        <v>0</v>
      </c>
      <c r="BG173" s="182">
        <f>IF(N173="zákl. přenesená",J173,0)</f>
        <v>0</v>
      </c>
      <c r="BH173" s="182">
        <f>IF(N173="sníž. přenesená",J173,0)</f>
        <v>0</v>
      </c>
      <c r="BI173" s="182">
        <f>IF(N173="nulová",J173,0)</f>
        <v>0</v>
      </c>
      <c r="BJ173" s="15" t="s">
        <v>80</v>
      </c>
      <c r="BK173" s="182">
        <f>ROUND(I173*H173,2)</f>
        <v>0</v>
      </c>
      <c r="BL173" s="15" t="s">
        <v>90</v>
      </c>
      <c r="BM173" s="181" t="s">
        <v>273</v>
      </c>
    </row>
    <row r="174" s="2" customFormat="1" ht="37.8" customHeight="1">
      <c r="A174" s="34"/>
      <c r="B174" s="168"/>
      <c r="C174" s="183" t="s">
        <v>274</v>
      </c>
      <c r="D174" s="183" t="s">
        <v>159</v>
      </c>
      <c r="E174" s="184" t="s">
        <v>275</v>
      </c>
      <c r="F174" s="185" t="s">
        <v>276</v>
      </c>
      <c r="G174" s="186" t="s">
        <v>172</v>
      </c>
      <c r="H174" s="187">
        <v>156.19999999999999</v>
      </c>
      <c r="I174" s="188"/>
      <c r="J174" s="189">
        <f>ROUND(I174*H174,2)</f>
        <v>0</v>
      </c>
      <c r="K174" s="190"/>
      <c r="L174" s="191"/>
      <c r="M174" s="192" t="s">
        <v>1</v>
      </c>
      <c r="N174" s="193" t="s">
        <v>40</v>
      </c>
      <c r="O174" s="73"/>
      <c r="P174" s="179">
        <f>O174*H174</f>
        <v>0</v>
      </c>
      <c r="Q174" s="179">
        <v>0.00088000000000000003</v>
      </c>
      <c r="R174" s="179">
        <f>Q174*H174</f>
        <v>0.137456</v>
      </c>
      <c r="S174" s="179">
        <v>0</v>
      </c>
      <c r="T174" s="180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1" t="s">
        <v>163</v>
      </c>
      <c r="AT174" s="181" t="s">
        <v>159</v>
      </c>
      <c r="AU174" s="181" t="s">
        <v>84</v>
      </c>
      <c r="AY174" s="15" t="s">
        <v>138</v>
      </c>
      <c r="BE174" s="182">
        <f>IF(N174="základní",J174,0)</f>
        <v>0</v>
      </c>
      <c r="BF174" s="182">
        <f>IF(N174="snížená",J174,0)</f>
        <v>0</v>
      </c>
      <c r="BG174" s="182">
        <f>IF(N174="zákl. přenesená",J174,0)</f>
        <v>0</v>
      </c>
      <c r="BH174" s="182">
        <f>IF(N174="sníž. přenesená",J174,0)</f>
        <v>0</v>
      </c>
      <c r="BI174" s="182">
        <f>IF(N174="nulová",J174,0)</f>
        <v>0</v>
      </c>
      <c r="BJ174" s="15" t="s">
        <v>80</v>
      </c>
      <c r="BK174" s="182">
        <f>ROUND(I174*H174,2)</f>
        <v>0</v>
      </c>
      <c r="BL174" s="15" t="s">
        <v>90</v>
      </c>
      <c r="BM174" s="181" t="s">
        <v>277</v>
      </c>
    </row>
    <row r="175" s="2" customFormat="1" ht="44.25" customHeight="1">
      <c r="A175" s="34"/>
      <c r="B175" s="168"/>
      <c r="C175" s="169" t="s">
        <v>278</v>
      </c>
      <c r="D175" s="169" t="s">
        <v>140</v>
      </c>
      <c r="E175" s="170" t="s">
        <v>279</v>
      </c>
      <c r="F175" s="171" t="s">
        <v>280</v>
      </c>
      <c r="G175" s="172" t="s">
        <v>167</v>
      </c>
      <c r="H175" s="173">
        <v>663.85000000000002</v>
      </c>
      <c r="I175" s="174"/>
      <c r="J175" s="175">
        <f>ROUND(I175*H175,2)</f>
        <v>0</v>
      </c>
      <c r="K175" s="176"/>
      <c r="L175" s="35"/>
      <c r="M175" s="177" t="s">
        <v>1</v>
      </c>
      <c r="N175" s="178" t="s">
        <v>40</v>
      </c>
      <c r="O175" s="73"/>
      <c r="P175" s="179">
        <f>O175*H175</f>
        <v>0</v>
      </c>
      <c r="Q175" s="179">
        <v>0</v>
      </c>
      <c r="R175" s="179">
        <f>Q175*H175</f>
        <v>0</v>
      </c>
      <c r="S175" s="179">
        <v>0</v>
      </c>
      <c r="T175" s="180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1" t="s">
        <v>90</v>
      </c>
      <c r="AT175" s="181" t="s">
        <v>140</v>
      </c>
      <c r="AU175" s="181" t="s">
        <v>84</v>
      </c>
      <c r="AY175" s="15" t="s">
        <v>138</v>
      </c>
      <c r="BE175" s="182">
        <f>IF(N175="základní",J175,0)</f>
        <v>0</v>
      </c>
      <c r="BF175" s="182">
        <f>IF(N175="snížená",J175,0)</f>
        <v>0</v>
      </c>
      <c r="BG175" s="182">
        <f>IF(N175="zákl. přenesená",J175,0)</f>
        <v>0</v>
      </c>
      <c r="BH175" s="182">
        <f>IF(N175="sníž. přenesená",J175,0)</f>
        <v>0</v>
      </c>
      <c r="BI175" s="182">
        <f>IF(N175="nulová",J175,0)</f>
        <v>0</v>
      </c>
      <c r="BJ175" s="15" t="s">
        <v>80</v>
      </c>
      <c r="BK175" s="182">
        <f>ROUND(I175*H175,2)</f>
        <v>0</v>
      </c>
      <c r="BL175" s="15" t="s">
        <v>90</v>
      </c>
      <c r="BM175" s="181" t="s">
        <v>281</v>
      </c>
    </row>
    <row r="176" s="2" customFormat="1" ht="49.05" customHeight="1">
      <c r="A176" s="34"/>
      <c r="B176" s="168"/>
      <c r="C176" s="169" t="s">
        <v>282</v>
      </c>
      <c r="D176" s="169" t="s">
        <v>140</v>
      </c>
      <c r="E176" s="170" t="s">
        <v>283</v>
      </c>
      <c r="F176" s="171" t="s">
        <v>284</v>
      </c>
      <c r="G176" s="172" t="s">
        <v>167</v>
      </c>
      <c r="H176" s="173">
        <v>19915.5</v>
      </c>
      <c r="I176" s="174"/>
      <c r="J176" s="175">
        <f>ROUND(I176*H176,2)</f>
        <v>0</v>
      </c>
      <c r="K176" s="176"/>
      <c r="L176" s="35"/>
      <c r="M176" s="177" t="s">
        <v>1</v>
      </c>
      <c r="N176" s="178" t="s">
        <v>40</v>
      </c>
      <c r="O176" s="73"/>
      <c r="P176" s="179">
        <f>O176*H176</f>
        <v>0</v>
      </c>
      <c r="Q176" s="179">
        <v>0</v>
      </c>
      <c r="R176" s="179">
        <f>Q176*H176</f>
        <v>0</v>
      </c>
      <c r="S176" s="179">
        <v>0</v>
      </c>
      <c r="T176" s="180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1" t="s">
        <v>90</v>
      </c>
      <c r="AT176" s="181" t="s">
        <v>140</v>
      </c>
      <c r="AU176" s="181" t="s">
        <v>84</v>
      </c>
      <c r="AY176" s="15" t="s">
        <v>138</v>
      </c>
      <c r="BE176" s="182">
        <f>IF(N176="základní",J176,0)</f>
        <v>0</v>
      </c>
      <c r="BF176" s="182">
        <f>IF(N176="snížená",J176,0)</f>
        <v>0</v>
      </c>
      <c r="BG176" s="182">
        <f>IF(N176="zákl. přenesená",J176,0)</f>
        <v>0</v>
      </c>
      <c r="BH176" s="182">
        <f>IF(N176="sníž. přenesená",J176,0)</f>
        <v>0</v>
      </c>
      <c r="BI176" s="182">
        <f>IF(N176="nulová",J176,0)</f>
        <v>0</v>
      </c>
      <c r="BJ176" s="15" t="s">
        <v>80</v>
      </c>
      <c r="BK176" s="182">
        <f>ROUND(I176*H176,2)</f>
        <v>0</v>
      </c>
      <c r="BL176" s="15" t="s">
        <v>90</v>
      </c>
      <c r="BM176" s="181" t="s">
        <v>285</v>
      </c>
    </row>
    <row r="177" s="2" customFormat="1" ht="44.25" customHeight="1">
      <c r="A177" s="34"/>
      <c r="B177" s="168"/>
      <c r="C177" s="169" t="s">
        <v>214</v>
      </c>
      <c r="D177" s="169" t="s">
        <v>140</v>
      </c>
      <c r="E177" s="170" t="s">
        <v>286</v>
      </c>
      <c r="F177" s="171" t="s">
        <v>287</v>
      </c>
      <c r="G177" s="172" t="s">
        <v>167</v>
      </c>
      <c r="H177" s="173">
        <v>663.85000000000002</v>
      </c>
      <c r="I177" s="174"/>
      <c r="J177" s="175">
        <f>ROUND(I177*H177,2)</f>
        <v>0</v>
      </c>
      <c r="K177" s="176"/>
      <c r="L177" s="35"/>
      <c r="M177" s="177" t="s">
        <v>1</v>
      </c>
      <c r="N177" s="178" t="s">
        <v>40</v>
      </c>
      <c r="O177" s="73"/>
      <c r="P177" s="179">
        <f>O177*H177</f>
        <v>0</v>
      </c>
      <c r="Q177" s="179">
        <v>0</v>
      </c>
      <c r="R177" s="179">
        <f>Q177*H177</f>
        <v>0</v>
      </c>
      <c r="S177" s="179">
        <v>0</v>
      </c>
      <c r="T177" s="180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1" t="s">
        <v>90</v>
      </c>
      <c r="AT177" s="181" t="s">
        <v>140</v>
      </c>
      <c r="AU177" s="181" t="s">
        <v>84</v>
      </c>
      <c r="AY177" s="15" t="s">
        <v>138</v>
      </c>
      <c r="BE177" s="182">
        <f>IF(N177="základní",J177,0)</f>
        <v>0</v>
      </c>
      <c r="BF177" s="182">
        <f>IF(N177="snížená",J177,0)</f>
        <v>0</v>
      </c>
      <c r="BG177" s="182">
        <f>IF(N177="zákl. přenesená",J177,0)</f>
        <v>0</v>
      </c>
      <c r="BH177" s="182">
        <f>IF(N177="sníž. přenesená",J177,0)</f>
        <v>0</v>
      </c>
      <c r="BI177" s="182">
        <f>IF(N177="nulová",J177,0)</f>
        <v>0</v>
      </c>
      <c r="BJ177" s="15" t="s">
        <v>80</v>
      </c>
      <c r="BK177" s="182">
        <f>ROUND(I177*H177,2)</f>
        <v>0</v>
      </c>
      <c r="BL177" s="15" t="s">
        <v>90</v>
      </c>
      <c r="BM177" s="181" t="s">
        <v>288</v>
      </c>
    </row>
    <row r="178" s="2" customFormat="1" ht="33" customHeight="1">
      <c r="A178" s="34"/>
      <c r="B178" s="168"/>
      <c r="C178" s="169" t="s">
        <v>289</v>
      </c>
      <c r="D178" s="169" t="s">
        <v>140</v>
      </c>
      <c r="E178" s="170" t="s">
        <v>290</v>
      </c>
      <c r="F178" s="171" t="s">
        <v>291</v>
      </c>
      <c r="G178" s="172" t="s">
        <v>250</v>
      </c>
      <c r="H178" s="173">
        <v>7</v>
      </c>
      <c r="I178" s="174"/>
      <c r="J178" s="175">
        <f>ROUND(I178*H178,2)</f>
        <v>0</v>
      </c>
      <c r="K178" s="176"/>
      <c r="L178" s="35"/>
      <c r="M178" s="177" t="s">
        <v>1</v>
      </c>
      <c r="N178" s="178" t="s">
        <v>40</v>
      </c>
      <c r="O178" s="73"/>
      <c r="P178" s="179">
        <f>O178*H178</f>
        <v>0</v>
      </c>
      <c r="Q178" s="179">
        <v>0.0045880000000000001</v>
      </c>
      <c r="R178" s="179">
        <f>Q178*H178</f>
        <v>0.032115999999999999</v>
      </c>
      <c r="S178" s="179">
        <v>0</v>
      </c>
      <c r="T178" s="180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1" t="s">
        <v>90</v>
      </c>
      <c r="AT178" s="181" t="s">
        <v>140</v>
      </c>
      <c r="AU178" s="181" t="s">
        <v>84</v>
      </c>
      <c r="AY178" s="15" t="s">
        <v>138</v>
      </c>
      <c r="BE178" s="182">
        <f>IF(N178="základní",J178,0)</f>
        <v>0</v>
      </c>
      <c r="BF178" s="182">
        <f>IF(N178="snížená",J178,0)</f>
        <v>0</v>
      </c>
      <c r="BG178" s="182">
        <f>IF(N178="zákl. přenesená",J178,0)</f>
        <v>0</v>
      </c>
      <c r="BH178" s="182">
        <f>IF(N178="sníž. přenesená",J178,0)</f>
        <v>0</v>
      </c>
      <c r="BI178" s="182">
        <f>IF(N178="nulová",J178,0)</f>
        <v>0</v>
      </c>
      <c r="BJ178" s="15" t="s">
        <v>80</v>
      </c>
      <c r="BK178" s="182">
        <f>ROUND(I178*H178,2)</f>
        <v>0</v>
      </c>
      <c r="BL178" s="15" t="s">
        <v>90</v>
      </c>
      <c r="BM178" s="181" t="s">
        <v>292</v>
      </c>
    </row>
    <row r="179" s="2" customFormat="1" ht="16.5" customHeight="1">
      <c r="A179" s="34"/>
      <c r="B179" s="168"/>
      <c r="C179" s="183" t="s">
        <v>293</v>
      </c>
      <c r="D179" s="183" t="s">
        <v>159</v>
      </c>
      <c r="E179" s="184" t="s">
        <v>294</v>
      </c>
      <c r="F179" s="185" t="s">
        <v>295</v>
      </c>
      <c r="G179" s="186" t="s">
        <v>250</v>
      </c>
      <c r="H179" s="187">
        <v>7</v>
      </c>
      <c r="I179" s="188"/>
      <c r="J179" s="189">
        <f>ROUND(I179*H179,2)</f>
        <v>0</v>
      </c>
      <c r="K179" s="190"/>
      <c r="L179" s="191"/>
      <c r="M179" s="192" t="s">
        <v>1</v>
      </c>
      <c r="N179" s="193" t="s">
        <v>40</v>
      </c>
      <c r="O179" s="73"/>
      <c r="P179" s="179">
        <f>O179*H179</f>
        <v>0</v>
      </c>
      <c r="Q179" s="179">
        <v>0</v>
      </c>
      <c r="R179" s="179">
        <f>Q179*H179</f>
        <v>0</v>
      </c>
      <c r="S179" s="179">
        <v>0</v>
      </c>
      <c r="T179" s="180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1" t="s">
        <v>163</v>
      </c>
      <c r="AT179" s="181" t="s">
        <v>159</v>
      </c>
      <c r="AU179" s="181" t="s">
        <v>84</v>
      </c>
      <c r="AY179" s="15" t="s">
        <v>138</v>
      </c>
      <c r="BE179" s="182">
        <f>IF(N179="základní",J179,0)</f>
        <v>0</v>
      </c>
      <c r="BF179" s="182">
        <f>IF(N179="snížená",J179,0)</f>
        <v>0</v>
      </c>
      <c r="BG179" s="182">
        <f>IF(N179="zákl. přenesená",J179,0)</f>
        <v>0</v>
      </c>
      <c r="BH179" s="182">
        <f>IF(N179="sníž. přenesená",J179,0)</f>
        <v>0</v>
      </c>
      <c r="BI179" s="182">
        <f>IF(N179="nulová",J179,0)</f>
        <v>0</v>
      </c>
      <c r="BJ179" s="15" t="s">
        <v>80</v>
      </c>
      <c r="BK179" s="182">
        <f>ROUND(I179*H179,2)</f>
        <v>0</v>
      </c>
      <c r="BL179" s="15" t="s">
        <v>90</v>
      </c>
      <c r="BM179" s="181" t="s">
        <v>296</v>
      </c>
    </row>
    <row r="180" s="2" customFormat="1" ht="16.5" customHeight="1">
      <c r="A180" s="34"/>
      <c r="B180" s="168"/>
      <c r="C180" s="183" t="s">
        <v>297</v>
      </c>
      <c r="D180" s="183" t="s">
        <v>159</v>
      </c>
      <c r="E180" s="184" t="s">
        <v>298</v>
      </c>
      <c r="F180" s="185" t="s">
        <v>299</v>
      </c>
      <c r="G180" s="186" t="s">
        <v>250</v>
      </c>
      <c r="H180" s="187">
        <v>34</v>
      </c>
      <c r="I180" s="188"/>
      <c r="J180" s="189">
        <f>ROUND(I180*H180,2)</f>
        <v>0</v>
      </c>
      <c r="K180" s="190"/>
      <c r="L180" s="191"/>
      <c r="M180" s="192" t="s">
        <v>1</v>
      </c>
      <c r="N180" s="193" t="s">
        <v>40</v>
      </c>
      <c r="O180" s="73"/>
      <c r="P180" s="179">
        <f>O180*H180</f>
        <v>0</v>
      </c>
      <c r="Q180" s="179">
        <v>0</v>
      </c>
      <c r="R180" s="179">
        <f>Q180*H180</f>
        <v>0</v>
      </c>
      <c r="S180" s="179">
        <v>0</v>
      </c>
      <c r="T180" s="180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1" t="s">
        <v>163</v>
      </c>
      <c r="AT180" s="181" t="s">
        <v>159</v>
      </c>
      <c r="AU180" s="181" t="s">
        <v>84</v>
      </c>
      <c r="AY180" s="15" t="s">
        <v>138</v>
      </c>
      <c r="BE180" s="182">
        <f>IF(N180="základní",J180,0)</f>
        <v>0</v>
      </c>
      <c r="BF180" s="182">
        <f>IF(N180="snížená",J180,0)</f>
        <v>0</v>
      </c>
      <c r="BG180" s="182">
        <f>IF(N180="zákl. přenesená",J180,0)</f>
        <v>0</v>
      </c>
      <c r="BH180" s="182">
        <f>IF(N180="sníž. přenesená",J180,0)</f>
        <v>0</v>
      </c>
      <c r="BI180" s="182">
        <f>IF(N180="nulová",J180,0)</f>
        <v>0</v>
      </c>
      <c r="BJ180" s="15" t="s">
        <v>80</v>
      </c>
      <c r="BK180" s="182">
        <f>ROUND(I180*H180,2)</f>
        <v>0</v>
      </c>
      <c r="BL180" s="15" t="s">
        <v>90</v>
      </c>
      <c r="BM180" s="181" t="s">
        <v>300</v>
      </c>
    </row>
    <row r="181" s="2" customFormat="1" ht="24.15" customHeight="1">
      <c r="A181" s="34"/>
      <c r="B181" s="168"/>
      <c r="C181" s="169" t="s">
        <v>301</v>
      </c>
      <c r="D181" s="169" t="s">
        <v>140</v>
      </c>
      <c r="E181" s="170" t="s">
        <v>302</v>
      </c>
      <c r="F181" s="171" t="s">
        <v>303</v>
      </c>
      <c r="G181" s="172" t="s">
        <v>172</v>
      </c>
      <c r="H181" s="173">
        <v>44</v>
      </c>
      <c r="I181" s="174"/>
      <c r="J181" s="175">
        <f>ROUND(I181*H181,2)</f>
        <v>0</v>
      </c>
      <c r="K181" s="176"/>
      <c r="L181" s="35"/>
      <c r="M181" s="177" t="s">
        <v>1</v>
      </c>
      <c r="N181" s="178" t="s">
        <v>40</v>
      </c>
      <c r="O181" s="73"/>
      <c r="P181" s="179">
        <f>O181*H181</f>
        <v>0</v>
      </c>
      <c r="Q181" s="179">
        <v>0.00069999999999999999</v>
      </c>
      <c r="R181" s="179">
        <f>Q181*H181</f>
        <v>0.030800000000000001</v>
      </c>
      <c r="S181" s="179">
        <v>0</v>
      </c>
      <c r="T181" s="180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1" t="s">
        <v>90</v>
      </c>
      <c r="AT181" s="181" t="s">
        <v>140</v>
      </c>
      <c r="AU181" s="181" t="s">
        <v>84</v>
      </c>
      <c r="AY181" s="15" t="s">
        <v>138</v>
      </c>
      <c r="BE181" s="182">
        <f>IF(N181="základní",J181,0)</f>
        <v>0</v>
      </c>
      <c r="BF181" s="182">
        <f>IF(N181="snížená",J181,0)</f>
        <v>0</v>
      </c>
      <c r="BG181" s="182">
        <f>IF(N181="zákl. přenesená",J181,0)</f>
        <v>0</v>
      </c>
      <c r="BH181" s="182">
        <f>IF(N181="sníž. přenesená",J181,0)</f>
        <v>0</v>
      </c>
      <c r="BI181" s="182">
        <f>IF(N181="nulová",J181,0)</f>
        <v>0</v>
      </c>
      <c r="BJ181" s="15" t="s">
        <v>80</v>
      </c>
      <c r="BK181" s="182">
        <f>ROUND(I181*H181,2)</f>
        <v>0</v>
      </c>
      <c r="BL181" s="15" t="s">
        <v>90</v>
      </c>
      <c r="BM181" s="181" t="s">
        <v>304</v>
      </c>
    </row>
    <row r="182" s="2" customFormat="1" ht="24.15" customHeight="1">
      <c r="A182" s="34"/>
      <c r="B182" s="168"/>
      <c r="C182" s="169" t="s">
        <v>305</v>
      </c>
      <c r="D182" s="169" t="s">
        <v>140</v>
      </c>
      <c r="E182" s="170" t="s">
        <v>306</v>
      </c>
      <c r="F182" s="171" t="s">
        <v>307</v>
      </c>
      <c r="G182" s="172" t="s">
        <v>167</v>
      </c>
      <c r="H182" s="173">
        <v>886.60000000000002</v>
      </c>
      <c r="I182" s="174"/>
      <c r="J182" s="175">
        <f>ROUND(I182*H182,2)</f>
        <v>0</v>
      </c>
      <c r="K182" s="176"/>
      <c r="L182" s="35"/>
      <c r="M182" s="177" t="s">
        <v>1</v>
      </c>
      <c r="N182" s="178" t="s">
        <v>40</v>
      </c>
      <c r="O182" s="73"/>
      <c r="P182" s="179">
        <f>O182*H182</f>
        <v>0</v>
      </c>
      <c r="Q182" s="179">
        <v>0.00046999999999999999</v>
      </c>
      <c r="R182" s="179">
        <f>Q182*H182</f>
        <v>0.41670200000000002</v>
      </c>
      <c r="S182" s="179">
        <v>0</v>
      </c>
      <c r="T182" s="180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1" t="s">
        <v>90</v>
      </c>
      <c r="AT182" s="181" t="s">
        <v>140</v>
      </c>
      <c r="AU182" s="181" t="s">
        <v>84</v>
      </c>
      <c r="AY182" s="15" t="s">
        <v>138</v>
      </c>
      <c r="BE182" s="182">
        <f>IF(N182="základní",J182,0)</f>
        <v>0</v>
      </c>
      <c r="BF182" s="182">
        <f>IF(N182="snížená",J182,0)</f>
        <v>0</v>
      </c>
      <c r="BG182" s="182">
        <f>IF(N182="zákl. přenesená",J182,0)</f>
        <v>0</v>
      </c>
      <c r="BH182" s="182">
        <f>IF(N182="sníž. přenesená",J182,0)</f>
        <v>0</v>
      </c>
      <c r="BI182" s="182">
        <f>IF(N182="nulová",J182,0)</f>
        <v>0</v>
      </c>
      <c r="BJ182" s="15" t="s">
        <v>80</v>
      </c>
      <c r="BK182" s="182">
        <f>ROUND(I182*H182,2)</f>
        <v>0</v>
      </c>
      <c r="BL182" s="15" t="s">
        <v>90</v>
      </c>
      <c r="BM182" s="181" t="s">
        <v>308</v>
      </c>
    </row>
    <row r="183" s="12" customFormat="1" ht="22.8" customHeight="1">
      <c r="A183" s="12"/>
      <c r="B183" s="155"/>
      <c r="C183" s="12"/>
      <c r="D183" s="156" t="s">
        <v>74</v>
      </c>
      <c r="E183" s="166" t="s">
        <v>309</v>
      </c>
      <c r="F183" s="166" t="s">
        <v>310</v>
      </c>
      <c r="G183" s="12"/>
      <c r="H183" s="12"/>
      <c r="I183" s="158"/>
      <c r="J183" s="167">
        <f>BK183</f>
        <v>0</v>
      </c>
      <c r="K183" s="12"/>
      <c r="L183" s="155"/>
      <c r="M183" s="160"/>
      <c r="N183" s="161"/>
      <c r="O183" s="161"/>
      <c r="P183" s="162">
        <f>P184</f>
        <v>0</v>
      </c>
      <c r="Q183" s="161"/>
      <c r="R183" s="162">
        <f>R184</f>
        <v>0</v>
      </c>
      <c r="S183" s="161"/>
      <c r="T183" s="163">
        <f>T184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56" t="s">
        <v>80</v>
      </c>
      <c r="AT183" s="164" t="s">
        <v>74</v>
      </c>
      <c r="AU183" s="164" t="s">
        <v>80</v>
      </c>
      <c r="AY183" s="156" t="s">
        <v>138</v>
      </c>
      <c r="BK183" s="165">
        <f>BK184</f>
        <v>0</v>
      </c>
    </row>
    <row r="184" s="2" customFormat="1" ht="62.7" customHeight="1">
      <c r="A184" s="34"/>
      <c r="B184" s="168"/>
      <c r="C184" s="169" t="s">
        <v>222</v>
      </c>
      <c r="D184" s="169" t="s">
        <v>140</v>
      </c>
      <c r="E184" s="170" t="s">
        <v>311</v>
      </c>
      <c r="F184" s="171" t="s">
        <v>312</v>
      </c>
      <c r="G184" s="172" t="s">
        <v>162</v>
      </c>
      <c r="H184" s="173">
        <v>2962.4650000000001</v>
      </c>
      <c r="I184" s="174"/>
      <c r="J184" s="175">
        <f>ROUND(I184*H184,2)</f>
        <v>0</v>
      </c>
      <c r="K184" s="176"/>
      <c r="L184" s="35"/>
      <c r="M184" s="177" t="s">
        <v>1</v>
      </c>
      <c r="N184" s="178" t="s">
        <v>40</v>
      </c>
      <c r="O184" s="73"/>
      <c r="P184" s="179">
        <f>O184*H184</f>
        <v>0</v>
      </c>
      <c r="Q184" s="179">
        <v>0</v>
      </c>
      <c r="R184" s="179">
        <f>Q184*H184</f>
        <v>0</v>
      </c>
      <c r="S184" s="179">
        <v>0</v>
      </c>
      <c r="T184" s="180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1" t="s">
        <v>90</v>
      </c>
      <c r="AT184" s="181" t="s">
        <v>140</v>
      </c>
      <c r="AU184" s="181" t="s">
        <v>84</v>
      </c>
      <c r="AY184" s="15" t="s">
        <v>138</v>
      </c>
      <c r="BE184" s="182">
        <f>IF(N184="základní",J184,0)</f>
        <v>0</v>
      </c>
      <c r="BF184" s="182">
        <f>IF(N184="snížená",J184,0)</f>
        <v>0</v>
      </c>
      <c r="BG184" s="182">
        <f>IF(N184="zákl. přenesená",J184,0)</f>
        <v>0</v>
      </c>
      <c r="BH184" s="182">
        <f>IF(N184="sníž. přenesená",J184,0)</f>
        <v>0</v>
      </c>
      <c r="BI184" s="182">
        <f>IF(N184="nulová",J184,0)</f>
        <v>0</v>
      </c>
      <c r="BJ184" s="15" t="s">
        <v>80</v>
      </c>
      <c r="BK184" s="182">
        <f>ROUND(I184*H184,2)</f>
        <v>0</v>
      </c>
      <c r="BL184" s="15" t="s">
        <v>90</v>
      </c>
      <c r="BM184" s="181" t="s">
        <v>313</v>
      </c>
    </row>
    <row r="185" s="12" customFormat="1" ht="25.92" customHeight="1">
      <c r="A185" s="12"/>
      <c r="B185" s="155"/>
      <c r="C185" s="12"/>
      <c r="D185" s="156" t="s">
        <v>74</v>
      </c>
      <c r="E185" s="157" t="s">
        <v>314</v>
      </c>
      <c r="F185" s="157" t="s">
        <v>315</v>
      </c>
      <c r="G185" s="12"/>
      <c r="H185" s="12"/>
      <c r="I185" s="158"/>
      <c r="J185" s="159">
        <f>BK185</f>
        <v>0</v>
      </c>
      <c r="K185" s="12"/>
      <c r="L185" s="155"/>
      <c r="M185" s="160"/>
      <c r="N185" s="161"/>
      <c r="O185" s="161"/>
      <c r="P185" s="162">
        <f>P186+P202+P204</f>
        <v>0</v>
      </c>
      <c r="Q185" s="161"/>
      <c r="R185" s="162">
        <f>R186+R202+R204</f>
        <v>4.6771328839999988</v>
      </c>
      <c r="S185" s="161"/>
      <c r="T185" s="163">
        <f>T186+T202+T204</f>
        <v>0</v>
      </c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R185" s="156" t="s">
        <v>84</v>
      </c>
      <c r="AT185" s="164" t="s">
        <v>74</v>
      </c>
      <c r="AU185" s="164" t="s">
        <v>75</v>
      </c>
      <c r="AY185" s="156" t="s">
        <v>138</v>
      </c>
      <c r="BK185" s="165">
        <f>BK186+BK202+BK204</f>
        <v>0</v>
      </c>
    </row>
    <row r="186" s="12" customFormat="1" ht="22.8" customHeight="1">
      <c r="A186" s="12"/>
      <c r="B186" s="155"/>
      <c r="C186" s="12"/>
      <c r="D186" s="156" t="s">
        <v>74</v>
      </c>
      <c r="E186" s="166" t="s">
        <v>316</v>
      </c>
      <c r="F186" s="166" t="s">
        <v>317</v>
      </c>
      <c r="G186" s="12"/>
      <c r="H186" s="12"/>
      <c r="I186" s="158"/>
      <c r="J186" s="167">
        <f>BK186</f>
        <v>0</v>
      </c>
      <c r="K186" s="12"/>
      <c r="L186" s="155"/>
      <c r="M186" s="160"/>
      <c r="N186" s="161"/>
      <c r="O186" s="161"/>
      <c r="P186" s="162">
        <f>SUM(P187:P201)</f>
        <v>0</v>
      </c>
      <c r="Q186" s="161"/>
      <c r="R186" s="162">
        <f>SUM(R187:R201)</f>
        <v>4.6361828839999992</v>
      </c>
      <c r="S186" s="161"/>
      <c r="T186" s="163">
        <f>SUM(T187:T201)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56" t="s">
        <v>84</v>
      </c>
      <c r="AT186" s="164" t="s">
        <v>74</v>
      </c>
      <c r="AU186" s="164" t="s">
        <v>80</v>
      </c>
      <c r="AY186" s="156" t="s">
        <v>138</v>
      </c>
      <c r="BK186" s="165">
        <f>SUM(BK187:BK201)</f>
        <v>0</v>
      </c>
    </row>
    <row r="187" s="2" customFormat="1" ht="44.25" customHeight="1">
      <c r="A187" s="34"/>
      <c r="B187" s="168"/>
      <c r="C187" s="169" t="s">
        <v>318</v>
      </c>
      <c r="D187" s="169" t="s">
        <v>140</v>
      </c>
      <c r="E187" s="170" t="s">
        <v>319</v>
      </c>
      <c r="F187" s="171" t="s">
        <v>320</v>
      </c>
      <c r="G187" s="172" t="s">
        <v>167</v>
      </c>
      <c r="H187" s="173">
        <v>1191.0799999999999</v>
      </c>
      <c r="I187" s="174"/>
      <c r="J187" s="175">
        <f>ROUND(I187*H187,2)</f>
        <v>0</v>
      </c>
      <c r="K187" s="176"/>
      <c r="L187" s="35"/>
      <c r="M187" s="177" t="s">
        <v>1</v>
      </c>
      <c r="N187" s="178" t="s">
        <v>40</v>
      </c>
      <c r="O187" s="73"/>
      <c r="P187" s="179">
        <f>O187*H187</f>
        <v>0</v>
      </c>
      <c r="Q187" s="179">
        <v>0.00018230000000000001</v>
      </c>
      <c r="R187" s="179">
        <f>Q187*H187</f>
        <v>0.217133884</v>
      </c>
      <c r="S187" s="179">
        <v>0</v>
      </c>
      <c r="T187" s="180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1" t="s">
        <v>180</v>
      </c>
      <c r="AT187" s="181" t="s">
        <v>140</v>
      </c>
      <c r="AU187" s="181" t="s">
        <v>84</v>
      </c>
      <c r="AY187" s="15" t="s">
        <v>138</v>
      </c>
      <c r="BE187" s="182">
        <f>IF(N187="základní",J187,0)</f>
        <v>0</v>
      </c>
      <c r="BF187" s="182">
        <f>IF(N187="snížená",J187,0)</f>
        <v>0</v>
      </c>
      <c r="BG187" s="182">
        <f>IF(N187="zákl. přenesená",J187,0)</f>
        <v>0</v>
      </c>
      <c r="BH187" s="182">
        <f>IF(N187="sníž. přenesená",J187,0)</f>
        <v>0</v>
      </c>
      <c r="BI187" s="182">
        <f>IF(N187="nulová",J187,0)</f>
        <v>0</v>
      </c>
      <c r="BJ187" s="15" t="s">
        <v>80</v>
      </c>
      <c r="BK187" s="182">
        <f>ROUND(I187*H187,2)</f>
        <v>0</v>
      </c>
      <c r="BL187" s="15" t="s">
        <v>180</v>
      </c>
      <c r="BM187" s="181" t="s">
        <v>321</v>
      </c>
    </row>
    <row r="188" s="2" customFormat="1" ht="21.75" customHeight="1">
      <c r="A188" s="34"/>
      <c r="B188" s="168"/>
      <c r="C188" s="183" t="s">
        <v>225</v>
      </c>
      <c r="D188" s="183" t="s">
        <v>159</v>
      </c>
      <c r="E188" s="184" t="s">
        <v>322</v>
      </c>
      <c r="F188" s="185" t="s">
        <v>323</v>
      </c>
      <c r="G188" s="186" t="s">
        <v>167</v>
      </c>
      <c r="H188" s="187">
        <v>1388.204</v>
      </c>
      <c r="I188" s="188"/>
      <c r="J188" s="189">
        <f>ROUND(I188*H188,2)</f>
        <v>0</v>
      </c>
      <c r="K188" s="190"/>
      <c r="L188" s="191"/>
      <c r="M188" s="192" t="s">
        <v>1</v>
      </c>
      <c r="N188" s="193" t="s">
        <v>40</v>
      </c>
      <c r="O188" s="73"/>
      <c r="P188" s="179">
        <f>O188*H188</f>
        <v>0</v>
      </c>
      <c r="Q188" s="179">
        <v>0.0020999999999999999</v>
      </c>
      <c r="R188" s="179">
        <f>Q188*H188</f>
        <v>2.9152283999999997</v>
      </c>
      <c r="S188" s="179">
        <v>0</v>
      </c>
      <c r="T188" s="180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1" t="s">
        <v>209</v>
      </c>
      <c r="AT188" s="181" t="s">
        <v>159</v>
      </c>
      <c r="AU188" s="181" t="s">
        <v>84</v>
      </c>
      <c r="AY188" s="15" t="s">
        <v>138</v>
      </c>
      <c r="BE188" s="182">
        <f>IF(N188="základní",J188,0)</f>
        <v>0</v>
      </c>
      <c r="BF188" s="182">
        <f>IF(N188="snížená",J188,0)</f>
        <v>0</v>
      </c>
      <c r="BG188" s="182">
        <f>IF(N188="zákl. přenesená",J188,0)</f>
        <v>0</v>
      </c>
      <c r="BH188" s="182">
        <f>IF(N188="sníž. přenesená",J188,0)</f>
        <v>0</v>
      </c>
      <c r="BI188" s="182">
        <f>IF(N188="nulová",J188,0)</f>
        <v>0</v>
      </c>
      <c r="BJ188" s="15" t="s">
        <v>80</v>
      </c>
      <c r="BK188" s="182">
        <f>ROUND(I188*H188,2)</f>
        <v>0</v>
      </c>
      <c r="BL188" s="15" t="s">
        <v>180</v>
      </c>
      <c r="BM188" s="181" t="s">
        <v>324</v>
      </c>
    </row>
    <row r="189" s="2" customFormat="1" ht="44.25" customHeight="1">
      <c r="A189" s="34"/>
      <c r="B189" s="168"/>
      <c r="C189" s="169" t="s">
        <v>325</v>
      </c>
      <c r="D189" s="169" t="s">
        <v>140</v>
      </c>
      <c r="E189" s="170" t="s">
        <v>326</v>
      </c>
      <c r="F189" s="171" t="s">
        <v>327</v>
      </c>
      <c r="G189" s="172" t="s">
        <v>167</v>
      </c>
      <c r="H189" s="173">
        <v>97.400000000000006</v>
      </c>
      <c r="I189" s="174"/>
      <c r="J189" s="175">
        <f>ROUND(I189*H189,2)</f>
        <v>0</v>
      </c>
      <c r="K189" s="176"/>
      <c r="L189" s="35"/>
      <c r="M189" s="177" t="s">
        <v>1</v>
      </c>
      <c r="N189" s="178" t="s">
        <v>40</v>
      </c>
      <c r="O189" s="73"/>
      <c r="P189" s="179">
        <f>O189*H189</f>
        <v>0</v>
      </c>
      <c r="Q189" s="179">
        <v>0.00018230000000000001</v>
      </c>
      <c r="R189" s="179">
        <f>Q189*H189</f>
        <v>0.017756020000000001</v>
      </c>
      <c r="S189" s="179">
        <v>0</v>
      </c>
      <c r="T189" s="180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1" t="s">
        <v>180</v>
      </c>
      <c r="AT189" s="181" t="s">
        <v>140</v>
      </c>
      <c r="AU189" s="181" t="s">
        <v>84</v>
      </c>
      <c r="AY189" s="15" t="s">
        <v>138</v>
      </c>
      <c r="BE189" s="182">
        <f>IF(N189="základní",J189,0)</f>
        <v>0</v>
      </c>
      <c r="BF189" s="182">
        <f>IF(N189="snížená",J189,0)</f>
        <v>0</v>
      </c>
      <c r="BG189" s="182">
        <f>IF(N189="zákl. přenesená",J189,0)</f>
        <v>0</v>
      </c>
      <c r="BH189" s="182">
        <f>IF(N189="sníž. přenesená",J189,0)</f>
        <v>0</v>
      </c>
      <c r="BI189" s="182">
        <f>IF(N189="nulová",J189,0)</f>
        <v>0</v>
      </c>
      <c r="BJ189" s="15" t="s">
        <v>80</v>
      </c>
      <c r="BK189" s="182">
        <f>ROUND(I189*H189,2)</f>
        <v>0</v>
      </c>
      <c r="BL189" s="15" t="s">
        <v>180</v>
      </c>
      <c r="BM189" s="181" t="s">
        <v>169</v>
      </c>
    </row>
    <row r="190" s="2" customFormat="1" ht="21.75" customHeight="1">
      <c r="A190" s="34"/>
      <c r="B190" s="168"/>
      <c r="C190" s="183" t="s">
        <v>328</v>
      </c>
      <c r="D190" s="183" t="s">
        <v>159</v>
      </c>
      <c r="E190" s="184" t="s">
        <v>322</v>
      </c>
      <c r="F190" s="185" t="s">
        <v>323</v>
      </c>
      <c r="G190" s="186" t="s">
        <v>167</v>
      </c>
      <c r="H190" s="187">
        <v>118.925</v>
      </c>
      <c r="I190" s="188"/>
      <c r="J190" s="189">
        <f>ROUND(I190*H190,2)</f>
        <v>0</v>
      </c>
      <c r="K190" s="190"/>
      <c r="L190" s="191"/>
      <c r="M190" s="192" t="s">
        <v>1</v>
      </c>
      <c r="N190" s="193" t="s">
        <v>40</v>
      </c>
      <c r="O190" s="73"/>
      <c r="P190" s="179">
        <f>O190*H190</f>
        <v>0</v>
      </c>
      <c r="Q190" s="179">
        <v>0.0020999999999999999</v>
      </c>
      <c r="R190" s="179">
        <f>Q190*H190</f>
        <v>0.24974249999999998</v>
      </c>
      <c r="S190" s="179">
        <v>0</v>
      </c>
      <c r="T190" s="180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1" t="s">
        <v>209</v>
      </c>
      <c r="AT190" s="181" t="s">
        <v>159</v>
      </c>
      <c r="AU190" s="181" t="s">
        <v>84</v>
      </c>
      <c r="AY190" s="15" t="s">
        <v>138</v>
      </c>
      <c r="BE190" s="182">
        <f>IF(N190="základní",J190,0)</f>
        <v>0</v>
      </c>
      <c r="BF190" s="182">
        <f>IF(N190="snížená",J190,0)</f>
        <v>0</v>
      </c>
      <c r="BG190" s="182">
        <f>IF(N190="zákl. přenesená",J190,0)</f>
        <v>0</v>
      </c>
      <c r="BH190" s="182">
        <f>IF(N190="sníž. přenesená",J190,0)</f>
        <v>0</v>
      </c>
      <c r="BI190" s="182">
        <f>IF(N190="nulová",J190,0)</f>
        <v>0</v>
      </c>
      <c r="BJ190" s="15" t="s">
        <v>80</v>
      </c>
      <c r="BK190" s="182">
        <f>ROUND(I190*H190,2)</f>
        <v>0</v>
      </c>
      <c r="BL190" s="15" t="s">
        <v>180</v>
      </c>
      <c r="BM190" s="181" t="s">
        <v>158</v>
      </c>
    </row>
    <row r="191" s="2" customFormat="1" ht="24.15" customHeight="1">
      <c r="A191" s="34"/>
      <c r="B191" s="168"/>
      <c r="C191" s="169" t="s">
        <v>329</v>
      </c>
      <c r="D191" s="169" t="s">
        <v>140</v>
      </c>
      <c r="E191" s="170" t="s">
        <v>330</v>
      </c>
      <c r="F191" s="171" t="s">
        <v>331</v>
      </c>
      <c r="G191" s="172" t="s">
        <v>167</v>
      </c>
      <c r="H191" s="173">
        <v>1191.0799999999999</v>
      </c>
      <c r="I191" s="174"/>
      <c r="J191" s="175">
        <f>ROUND(I191*H191,2)</f>
        <v>0</v>
      </c>
      <c r="K191" s="176"/>
      <c r="L191" s="35"/>
      <c r="M191" s="177" t="s">
        <v>1</v>
      </c>
      <c r="N191" s="178" t="s">
        <v>40</v>
      </c>
      <c r="O191" s="73"/>
      <c r="P191" s="179">
        <f>O191*H191</f>
        <v>0</v>
      </c>
      <c r="Q191" s="179">
        <v>0</v>
      </c>
      <c r="R191" s="179">
        <f>Q191*H191</f>
        <v>0</v>
      </c>
      <c r="S191" s="179">
        <v>0</v>
      </c>
      <c r="T191" s="180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1" t="s">
        <v>180</v>
      </c>
      <c r="AT191" s="181" t="s">
        <v>140</v>
      </c>
      <c r="AU191" s="181" t="s">
        <v>84</v>
      </c>
      <c r="AY191" s="15" t="s">
        <v>138</v>
      </c>
      <c r="BE191" s="182">
        <f>IF(N191="základní",J191,0)</f>
        <v>0</v>
      </c>
      <c r="BF191" s="182">
        <f>IF(N191="snížená",J191,0)</f>
        <v>0</v>
      </c>
      <c r="BG191" s="182">
        <f>IF(N191="zákl. přenesená",J191,0)</f>
        <v>0</v>
      </c>
      <c r="BH191" s="182">
        <f>IF(N191="sníž. přenesená",J191,0)</f>
        <v>0</v>
      </c>
      <c r="BI191" s="182">
        <f>IF(N191="nulová",J191,0)</f>
        <v>0</v>
      </c>
      <c r="BJ191" s="15" t="s">
        <v>80</v>
      </c>
      <c r="BK191" s="182">
        <f>ROUND(I191*H191,2)</f>
        <v>0</v>
      </c>
      <c r="BL191" s="15" t="s">
        <v>180</v>
      </c>
      <c r="BM191" s="181" t="s">
        <v>332</v>
      </c>
    </row>
    <row r="192" s="2" customFormat="1" ht="16.5" customHeight="1">
      <c r="A192" s="34"/>
      <c r="B192" s="168"/>
      <c r="C192" s="183" t="s">
        <v>228</v>
      </c>
      <c r="D192" s="183" t="s">
        <v>159</v>
      </c>
      <c r="E192" s="184" t="s">
        <v>333</v>
      </c>
      <c r="F192" s="185" t="s">
        <v>334</v>
      </c>
      <c r="G192" s="186" t="s">
        <v>167</v>
      </c>
      <c r="H192" s="187">
        <v>1250.634</v>
      </c>
      <c r="I192" s="188"/>
      <c r="J192" s="189">
        <f>ROUND(I192*H192,2)</f>
        <v>0</v>
      </c>
      <c r="K192" s="190"/>
      <c r="L192" s="191"/>
      <c r="M192" s="192" t="s">
        <v>1</v>
      </c>
      <c r="N192" s="193" t="s">
        <v>40</v>
      </c>
      <c r="O192" s="73"/>
      <c r="P192" s="179">
        <f>O192*H192</f>
        <v>0</v>
      </c>
      <c r="Q192" s="179">
        <v>0.00040000000000000002</v>
      </c>
      <c r="R192" s="179">
        <f>Q192*H192</f>
        <v>0.50025360000000008</v>
      </c>
      <c r="S192" s="179">
        <v>0</v>
      </c>
      <c r="T192" s="180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1" t="s">
        <v>209</v>
      </c>
      <c r="AT192" s="181" t="s">
        <v>159</v>
      </c>
      <c r="AU192" s="181" t="s">
        <v>84</v>
      </c>
      <c r="AY192" s="15" t="s">
        <v>138</v>
      </c>
      <c r="BE192" s="182">
        <f>IF(N192="základní",J192,0)</f>
        <v>0</v>
      </c>
      <c r="BF192" s="182">
        <f>IF(N192="snížená",J192,0)</f>
        <v>0</v>
      </c>
      <c r="BG192" s="182">
        <f>IF(N192="zákl. přenesená",J192,0)</f>
        <v>0</v>
      </c>
      <c r="BH192" s="182">
        <f>IF(N192="sníž. přenesená",J192,0)</f>
        <v>0</v>
      </c>
      <c r="BI192" s="182">
        <f>IF(N192="nulová",J192,0)</f>
        <v>0</v>
      </c>
      <c r="BJ192" s="15" t="s">
        <v>80</v>
      </c>
      <c r="BK192" s="182">
        <f>ROUND(I192*H192,2)</f>
        <v>0</v>
      </c>
      <c r="BL192" s="15" t="s">
        <v>180</v>
      </c>
      <c r="BM192" s="181" t="s">
        <v>335</v>
      </c>
    </row>
    <row r="193" s="2" customFormat="1" ht="24.15" customHeight="1">
      <c r="A193" s="34"/>
      <c r="B193" s="168"/>
      <c r="C193" s="169" t="s">
        <v>336</v>
      </c>
      <c r="D193" s="169" t="s">
        <v>140</v>
      </c>
      <c r="E193" s="170" t="s">
        <v>337</v>
      </c>
      <c r="F193" s="171" t="s">
        <v>338</v>
      </c>
      <c r="G193" s="172" t="s">
        <v>167</v>
      </c>
      <c r="H193" s="173">
        <v>1191.0799999999999</v>
      </c>
      <c r="I193" s="174"/>
      <c r="J193" s="175">
        <f>ROUND(I193*H193,2)</f>
        <v>0</v>
      </c>
      <c r="K193" s="176"/>
      <c r="L193" s="35"/>
      <c r="M193" s="177" t="s">
        <v>1</v>
      </c>
      <c r="N193" s="178" t="s">
        <v>40</v>
      </c>
      <c r="O193" s="73"/>
      <c r="P193" s="179">
        <f>O193*H193</f>
        <v>0</v>
      </c>
      <c r="Q193" s="179">
        <v>0</v>
      </c>
      <c r="R193" s="179">
        <f>Q193*H193</f>
        <v>0</v>
      </c>
      <c r="S193" s="179">
        <v>0</v>
      </c>
      <c r="T193" s="180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1" t="s">
        <v>180</v>
      </c>
      <c r="AT193" s="181" t="s">
        <v>140</v>
      </c>
      <c r="AU193" s="181" t="s">
        <v>84</v>
      </c>
      <c r="AY193" s="15" t="s">
        <v>138</v>
      </c>
      <c r="BE193" s="182">
        <f>IF(N193="základní",J193,0)</f>
        <v>0</v>
      </c>
      <c r="BF193" s="182">
        <f>IF(N193="snížená",J193,0)</f>
        <v>0</v>
      </c>
      <c r="BG193" s="182">
        <f>IF(N193="zákl. přenesená",J193,0)</f>
        <v>0</v>
      </c>
      <c r="BH193" s="182">
        <f>IF(N193="sníž. přenesená",J193,0)</f>
        <v>0</v>
      </c>
      <c r="BI193" s="182">
        <f>IF(N193="nulová",J193,0)</f>
        <v>0</v>
      </c>
      <c r="BJ193" s="15" t="s">
        <v>80</v>
      </c>
      <c r="BK193" s="182">
        <f>ROUND(I193*H193,2)</f>
        <v>0</v>
      </c>
      <c r="BL193" s="15" t="s">
        <v>180</v>
      </c>
      <c r="BM193" s="181" t="s">
        <v>339</v>
      </c>
    </row>
    <row r="194" s="2" customFormat="1" ht="16.5" customHeight="1">
      <c r="A194" s="34"/>
      <c r="B194" s="168"/>
      <c r="C194" s="183" t="s">
        <v>238</v>
      </c>
      <c r="D194" s="183" t="s">
        <v>159</v>
      </c>
      <c r="E194" s="184" t="s">
        <v>340</v>
      </c>
      <c r="F194" s="185" t="s">
        <v>341</v>
      </c>
      <c r="G194" s="186" t="s">
        <v>167</v>
      </c>
      <c r="H194" s="187">
        <v>1250.634</v>
      </c>
      <c r="I194" s="188"/>
      <c r="J194" s="189">
        <f>ROUND(I194*H194,2)</f>
        <v>0</v>
      </c>
      <c r="K194" s="190"/>
      <c r="L194" s="191"/>
      <c r="M194" s="192" t="s">
        <v>1</v>
      </c>
      <c r="N194" s="193" t="s">
        <v>40</v>
      </c>
      <c r="O194" s="73"/>
      <c r="P194" s="179">
        <f>O194*H194</f>
        <v>0</v>
      </c>
      <c r="Q194" s="179">
        <v>0.00050000000000000001</v>
      </c>
      <c r="R194" s="179">
        <f>Q194*H194</f>
        <v>0.62531700000000001</v>
      </c>
      <c r="S194" s="179">
        <v>0</v>
      </c>
      <c r="T194" s="180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1" t="s">
        <v>209</v>
      </c>
      <c r="AT194" s="181" t="s">
        <v>159</v>
      </c>
      <c r="AU194" s="181" t="s">
        <v>84</v>
      </c>
      <c r="AY194" s="15" t="s">
        <v>138</v>
      </c>
      <c r="BE194" s="182">
        <f>IF(N194="základní",J194,0)</f>
        <v>0</v>
      </c>
      <c r="BF194" s="182">
        <f>IF(N194="snížená",J194,0)</f>
        <v>0</v>
      </c>
      <c r="BG194" s="182">
        <f>IF(N194="zákl. přenesená",J194,0)</f>
        <v>0</v>
      </c>
      <c r="BH194" s="182">
        <f>IF(N194="sníž. přenesená",J194,0)</f>
        <v>0</v>
      </c>
      <c r="BI194" s="182">
        <f>IF(N194="nulová",J194,0)</f>
        <v>0</v>
      </c>
      <c r="BJ194" s="15" t="s">
        <v>80</v>
      </c>
      <c r="BK194" s="182">
        <f>ROUND(I194*H194,2)</f>
        <v>0</v>
      </c>
      <c r="BL194" s="15" t="s">
        <v>180</v>
      </c>
      <c r="BM194" s="181" t="s">
        <v>342</v>
      </c>
    </row>
    <row r="195" s="2" customFormat="1" ht="24.15" customHeight="1">
      <c r="A195" s="34"/>
      <c r="B195" s="168"/>
      <c r="C195" s="169" t="s">
        <v>343</v>
      </c>
      <c r="D195" s="169" t="s">
        <v>140</v>
      </c>
      <c r="E195" s="170" t="s">
        <v>344</v>
      </c>
      <c r="F195" s="171" t="s">
        <v>345</v>
      </c>
      <c r="G195" s="172" t="s">
        <v>172</v>
      </c>
      <c r="H195" s="173">
        <v>115.2</v>
      </c>
      <c r="I195" s="174"/>
      <c r="J195" s="175">
        <f>ROUND(I195*H195,2)</f>
        <v>0</v>
      </c>
      <c r="K195" s="176"/>
      <c r="L195" s="35"/>
      <c r="M195" s="177" t="s">
        <v>1</v>
      </c>
      <c r="N195" s="178" t="s">
        <v>40</v>
      </c>
      <c r="O195" s="73"/>
      <c r="P195" s="179">
        <f>O195*H195</f>
        <v>0</v>
      </c>
      <c r="Q195" s="179">
        <v>4.0000000000000003E-05</v>
      </c>
      <c r="R195" s="179">
        <f>Q195*H195</f>
        <v>0.0046080000000000001</v>
      </c>
      <c r="S195" s="179">
        <v>0</v>
      </c>
      <c r="T195" s="180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1" t="s">
        <v>180</v>
      </c>
      <c r="AT195" s="181" t="s">
        <v>140</v>
      </c>
      <c r="AU195" s="181" t="s">
        <v>84</v>
      </c>
      <c r="AY195" s="15" t="s">
        <v>138</v>
      </c>
      <c r="BE195" s="182">
        <f>IF(N195="základní",J195,0)</f>
        <v>0</v>
      </c>
      <c r="BF195" s="182">
        <f>IF(N195="snížená",J195,0)</f>
        <v>0</v>
      </c>
      <c r="BG195" s="182">
        <f>IF(N195="zákl. přenesená",J195,0)</f>
        <v>0</v>
      </c>
      <c r="BH195" s="182">
        <f>IF(N195="sníž. přenesená",J195,0)</f>
        <v>0</v>
      </c>
      <c r="BI195" s="182">
        <f>IF(N195="nulová",J195,0)</f>
        <v>0</v>
      </c>
      <c r="BJ195" s="15" t="s">
        <v>80</v>
      </c>
      <c r="BK195" s="182">
        <f>ROUND(I195*H195,2)</f>
        <v>0</v>
      </c>
      <c r="BL195" s="15" t="s">
        <v>180</v>
      </c>
      <c r="BM195" s="181" t="s">
        <v>346</v>
      </c>
    </row>
    <row r="196" s="2" customFormat="1" ht="21.75" customHeight="1">
      <c r="A196" s="34"/>
      <c r="B196" s="168"/>
      <c r="C196" s="183" t="s">
        <v>245</v>
      </c>
      <c r="D196" s="183" t="s">
        <v>159</v>
      </c>
      <c r="E196" s="184" t="s">
        <v>347</v>
      </c>
      <c r="F196" s="185" t="s">
        <v>348</v>
      </c>
      <c r="G196" s="186" t="s">
        <v>172</v>
      </c>
      <c r="H196" s="187">
        <v>117.50400000000001</v>
      </c>
      <c r="I196" s="188"/>
      <c r="J196" s="189">
        <f>ROUND(I196*H196,2)</f>
        <v>0</v>
      </c>
      <c r="K196" s="190"/>
      <c r="L196" s="191"/>
      <c r="M196" s="192" t="s">
        <v>1</v>
      </c>
      <c r="N196" s="193" t="s">
        <v>40</v>
      </c>
      <c r="O196" s="73"/>
      <c r="P196" s="179">
        <f>O196*H196</f>
        <v>0</v>
      </c>
      <c r="Q196" s="179">
        <v>0.00012</v>
      </c>
      <c r="R196" s="179">
        <f>Q196*H196</f>
        <v>0.01410048</v>
      </c>
      <c r="S196" s="179">
        <v>0</v>
      </c>
      <c r="T196" s="180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1" t="s">
        <v>209</v>
      </c>
      <c r="AT196" s="181" t="s">
        <v>159</v>
      </c>
      <c r="AU196" s="181" t="s">
        <v>84</v>
      </c>
      <c r="AY196" s="15" t="s">
        <v>138</v>
      </c>
      <c r="BE196" s="182">
        <f>IF(N196="základní",J196,0)</f>
        <v>0</v>
      </c>
      <c r="BF196" s="182">
        <f>IF(N196="snížená",J196,0)</f>
        <v>0</v>
      </c>
      <c r="BG196" s="182">
        <f>IF(N196="zákl. přenesená",J196,0)</f>
        <v>0</v>
      </c>
      <c r="BH196" s="182">
        <f>IF(N196="sníž. přenesená",J196,0)</f>
        <v>0</v>
      </c>
      <c r="BI196" s="182">
        <f>IF(N196="nulová",J196,0)</f>
        <v>0</v>
      </c>
      <c r="BJ196" s="15" t="s">
        <v>80</v>
      </c>
      <c r="BK196" s="182">
        <f>ROUND(I196*H196,2)</f>
        <v>0</v>
      </c>
      <c r="BL196" s="15" t="s">
        <v>180</v>
      </c>
      <c r="BM196" s="181" t="s">
        <v>349</v>
      </c>
    </row>
    <row r="197" s="2" customFormat="1" ht="24.15" customHeight="1">
      <c r="A197" s="34"/>
      <c r="B197" s="168"/>
      <c r="C197" s="169" t="s">
        <v>350</v>
      </c>
      <c r="D197" s="169" t="s">
        <v>140</v>
      </c>
      <c r="E197" s="170" t="s">
        <v>351</v>
      </c>
      <c r="F197" s="171" t="s">
        <v>352</v>
      </c>
      <c r="G197" s="172" t="s">
        <v>167</v>
      </c>
      <c r="H197" s="173">
        <v>97.400000000000006</v>
      </c>
      <c r="I197" s="174"/>
      <c r="J197" s="175">
        <f>ROUND(I197*H197,2)</f>
        <v>0</v>
      </c>
      <c r="K197" s="176"/>
      <c r="L197" s="35"/>
      <c r="M197" s="177" t="s">
        <v>1</v>
      </c>
      <c r="N197" s="178" t="s">
        <v>40</v>
      </c>
      <c r="O197" s="73"/>
      <c r="P197" s="179">
        <f>O197*H197</f>
        <v>0</v>
      </c>
      <c r="Q197" s="179">
        <v>0</v>
      </c>
      <c r="R197" s="179">
        <f>Q197*H197</f>
        <v>0</v>
      </c>
      <c r="S197" s="179">
        <v>0</v>
      </c>
      <c r="T197" s="180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1" t="s">
        <v>180</v>
      </c>
      <c r="AT197" s="181" t="s">
        <v>140</v>
      </c>
      <c r="AU197" s="181" t="s">
        <v>84</v>
      </c>
      <c r="AY197" s="15" t="s">
        <v>138</v>
      </c>
      <c r="BE197" s="182">
        <f>IF(N197="základní",J197,0)</f>
        <v>0</v>
      </c>
      <c r="BF197" s="182">
        <f>IF(N197="snížená",J197,0)</f>
        <v>0</v>
      </c>
      <c r="BG197" s="182">
        <f>IF(N197="zákl. přenesená",J197,0)</f>
        <v>0</v>
      </c>
      <c r="BH197" s="182">
        <f>IF(N197="sníž. přenesená",J197,0)</f>
        <v>0</v>
      </c>
      <c r="BI197" s="182">
        <f>IF(N197="nulová",J197,0)</f>
        <v>0</v>
      </c>
      <c r="BJ197" s="15" t="s">
        <v>80</v>
      </c>
      <c r="BK197" s="182">
        <f>ROUND(I197*H197,2)</f>
        <v>0</v>
      </c>
      <c r="BL197" s="15" t="s">
        <v>180</v>
      </c>
      <c r="BM197" s="181" t="s">
        <v>353</v>
      </c>
    </row>
    <row r="198" s="2" customFormat="1" ht="16.5" customHeight="1">
      <c r="A198" s="34"/>
      <c r="B198" s="168"/>
      <c r="C198" s="183" t="s">
        <v>266</v>
      </c>
      <c r="D198" s="183" t="s">
        <v>159</v>
      </c>
      <c r="E198" s="184" t="s">
        <v>333</v>
      </c>
      <c r="F198" s="185" t="s">
        <v>334</v>
      </c>
      <c r="G198" s="186" t="s">
        <v>167</v>
      </c>
      <c r="H198" s="187">
        <v>102.27</v>
      </c>
      <c r="I198" s="188"/>
      <c r="J198" s="189">
        <f>ROUND(I198*H198,2)</f>
        <v>0</v>
      </c>
      <c r="K198" s="190"/>
      <c r="L198" s="191"/>
      <c r="M198" s="192" t="s">
        <v>1</v>
      </c>
      <c r="N198" s="193" t="s">
        <v>40</v>
      </c>
      <c r="O198" s="73"/>
      <c r="P198" s="179">
        <f>O198*H198</f>
        <v>0</v>
      </c>
      <c r="Q198" s="179">
        <v>0.00040000000000000002</v>
      </c>
      <c r="R198" s="179">
        <f>Q198*H198</f>
        <v>0.040908</v>
      </c>
      <c r="S198" s="179">
        <v>0</v>
      </c>
      <c r="T198" s="180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1" t="s">
        <v>209</v>
      </c>
      <c r="AT198" s="181" t="s">
        <v>159</v>
      </c>
      <c r="AU198" s="181" t="s">
        <v>84</v>
      </c>
      <c r="AY198" s="15" t="s">
        <v>138</v>
      </c>
      <c r="BE198" s="182">
        <f>IF(N198="základní",J198,0)</f>
        <v>0</v>
      </c>
      <c r="BF198" s="182">
        <f>IF(N198="snížená",J198,0)</f>
        <v>0</v>
      </c>
      <c r="BG198" s="182">
        <f>IF(N198="zákl. přenesená",J198,0)</f>
        <v>0</v>
      </c>
      <c r="BH198" s="182">
        <f>IF(N198="sníž. přenesená",J198,0)</f>
        <v>0</v>
      </c>
      <c r="BI198" s="182">
        <f>IF(N198="nulová",J198,0)</f>
        <v>0</v>
      </c>
      <c r="BJ198" s="15" t="s">
        <v>80</v>
      </c>
      <c r="BK198" s="182">
        <f>ROUND(I198*H198,2)</f>
        <v>0</v>
      </c>
      <c r="BL198" s="15" t="s">
        <v>180</v>
      </c>
      <c r="BM198" s="181" t="s">
        <v>354</v>
      </c>
    </row>
    <row r="199" s="2" customFormat="1" ht="24.15" customHeight="1">
      <c r="A199" s="34"/>
      <c r="B199" s="168"/>
      <c r="C199" s="169" t="s">
        <v>355</v>
      </c>
      <c r="D199" s="169" t="s">
        <v>140</v>
      </c>
      <c r="E199" s="170" t="s">
        <v>356</v>
      </c>
      <c r="F199" s="171" t="s">
        <v>357</v>
      </c>
      <c r="G199" s="172" t="s">
        <v>167</v>
      </c>
      <c r="H199" s="173">
        <v>97.400000000000006</v>
      </c>
      <c r="I199" s="174"/>
      <c r="J199" s="175">
        <f>ROUND(I199*H199,2)</f>
        <v>0</v>
      </c>
      <c r="K199" s="176"/>
      <c r="L199" s="35"/>
      <c r="M199" s="177" t="s">
        <v>1</v>
      </c>
      <c r="N199" s="178" t="s">
        <v>40</v>
      </c>
      <c r="O199" s="73"/>
      <c r="P199" s="179">
        <f>O199*H199</f>
        <v>0</v>
      </c>
      <c r="Q199" s="179">
        <v>0</v>
      </c>
      <c r="R199" s="179">
        <f>Q199*H199</f>
        <v>0</v>
      </c>
      <c r="S199" s="179">
        <v>0</v>
      </c>
      <c r="T199" s="180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1" t="s">
        <v>180</v>
      </c>
      <c r="AT199" s="181" t="s">
        <v>140</v>
      </c>
      <c r="AU199" s="181" t="s">
        <v>84</v>
      </c>
      <c r="AY199" s="15" t="s">
        <v>138</v>
      </c>
      <c r="BE199" s="182">
        <f>IF(N199="základní",J199,0)</f>
        <v>0</v>
      </c>
      <c r="BF199" s="182">
        <f>IF(N199="snížená",J199,0)</f>
        <v>0</v>
      </c>
      <c r="BG199" s="182">
        <f>IF(N199="zákl. přenesená",J199,0)</f>
        <v>0</v>
      </c>
      <c r="BH199" s="182">
        <f>IF(N199="sníž. přenesená",J199,0)</f>
        <v>0</v>
      </c>
      <c r="BI199" s="182">
        <f>IF(N199="nulová",J199,0)</f>
        <v>0</v>
      </c>
      <c r="BJ199" s="15" t="s">
        <v>80</v>
      </c>
      <c r="BK199" s="182">
        <f>ROUND(I199*H199,2)</f>
        <v>0</v>
      </c>
      <c r="BL199" s="15" t="s">
        <v>180</v>
      </c>
      <c r="BM199" s="181" t="s">
        <v>358</v>
      </c>
    </row>
    <row r="200" s="2" customFormat="1" ht="16.5" customHeight="1">
      <c r="A200" s="34"/>
      <c r="B200" s="168"/>
      <c r="C200" s="183" t="s">
        <v>270</v>
      </c>
      <c r="D200" s="183" t="s">
        <v>159</v>
      </c>
      <c r="E200" s="184" t="s">
        <v>340</v>
      </c>
      <c r="F200" s="185" t="s">
        <v>341</v>
      </c>
      <c r="G200" s="186" t="s">
        <v>167</v>
      </c>
      <c r="H200" s="187">
        <v>102.27</v>
      </c>
      <c r="I200" s="188"/>
      <c r="J200" s="189">
        <f>ROUND(I200*H200,2)</f>
        <v>0</v>
      </c>
      <c r="K200" s="190"/>
      <c r="L200" s="191"/>
      <c r="M200" s="192" t="s">
        <v>1</v>
      </c>
      <c r="N200" s="193" t="s">
        <v>40</v>
      </c>
      <c r="O200" s="73"/>
      <c r="P200" s="179">
        <f>O200*H200</f>
        <v>0</v>
      </c>
      <c r="Q200" s="179">
        <v>0.00050000000000000001</v>
      </c>
      <c r="R200" s="179">
        <f>Q200*H200</f>
        <v>0.051135</v>
      </c>
      <c r="S200" s="179">
        <v>0</v>
      </c>
      <c r="T200" s="180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1" t="s">
        <v>209</v>
      </c>
      <c r="AT200" s="181" t="s">
        <v>159</v>
      </c>
      <c r="AU200" s="181" t="s">
        <v>84</v>
      </c>
      <c r="AY200" s="15" t="s">
        <v>138</v>
      </c>
      <c r="BE200" s="182">
        <f>IF(N200="základní",J200,0)</f>
        <v>0</v>
      </c>
      <c r="BF200" s="182">
        <f>IF(N200="snížená",J200,0)</f>
        <v>0</v>
      </c>
      <c r="BG200" s="182">
        <f>IF(N200="zákl. přenesená",J200,0)</f>
        <v>0</v>
      </c>
      <c r="BH200" s="182">
        <f>IF(N200="sníž. přenesená",J200,0)</f>
        <v>0</v>
      </c>
      <c r="BI200" s="182">
        <f>IF(N200="nulová",J200,0)</f>
        <v>0</v>
      </c>
      <c r="BJ200" s="15" t="s">
        <v>80</v>
      </c>
      <c r="BK200" s="182">
        <f>ROUND(I200*H200,2)</f>
        <v>0</v>
      </c>
      <c r="BL200" s="15" t="s">
        <v>180</v>
      </c>
      <c r="BM200" s="181" t="s">
        <v>359</v>
      </c>
    </row>
    <row r="201" s="2" customFormat="1" ht="44.25" customHeight="1">
      <c r="A201" s="34"/>
      <c r="B201" s="168"/>
      <c r="C201" s="169" t="s">
        <v>360</v>
      </c>
      <c r="D201" s="169" t="s">
        <v>140</v>
      </c>
      <c r="E201" s="170" t="s">
        <v>361</v>
      </c>
      <c r="F201" s="171" t="s">
        <v>362</v>
      </c>
      <c r="G201" s="172" t="s">
        <v>363</v>
      </c>
      <c r="H201" s="194"/>
      <c r="I201" s="174"/>
      <c r="J201" s="175">
        <f>ROUND(I201*H201,2)</f>
        <v>0</v>
      </c>
      <c r="K201" s="176"/>
      <c r="L201" s="35"/>
      <c r="M201" s="177" t="s">
        <v>1</v>
      </c>
      <c r="N201" s="178" t="s">
        <v>40</v>
      </c>
      <c r="O201" s="73"/>
      <c r="P201" s="179">
        <f>O201*H201</f>
        <v>0</v>
      </c>
      <c r="Q201" s="179">
        <v>0</v>
      </c>
      <c r="R201" s="179">
        <f>Q201*H201</f>
        <v>0</v>
      </c>
      <c r="S201" s="179">
        <v>0</v>
      </c>
      <c r="T201" s="180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1" t="s">
        <v>180</v>
      </c>
      <c r="AT201" s="181" t="s">
        <v>140</v>
      </c>
      <c r="AU201" s="181" t="s">
        <v>84</v>
      </c>
      <c r="AY201" s="15" t="s">
        <v>138</v>
      </c>
      <c r="BE201" s="182">
        <f>IF(N201="základní",J201,0)</f>
        <v>0</v>
      </c>
      <c r="BF201" s="182">
        <f>IF(N201="snížená",J201,0)</f>
        <v>0</v>
      </c>
      <c r="BG201" s="182">
        <f>IF(N201="zákl. přenesená",J201,0)</f>
        <v>0</v>
      </c>
      <c r="BH201" s="182">
        <f>IF(N201="sníž. přenesená",J201,0)</f>
        <v>0</v>
      </c>
      <c r="BI201" s="182">
        <f>IF(N201="nulová",J201,0)</f>
        <v>0</v>
      </c>
      <c r="BJ201" s="15" t="s">
        <v>80</v>
      </c>
      <c r="BK201" s="182">
        <f>ROUND(I201*H201,2)</f>
        <v>0</v>
      </c>
      <c r="BL201" s="15" t="s">
        <v>180</v>
      </c>
      <c r="BM201" s="181" t="s">
        <v>364</v>
      </c>
    </row>
    <row r="202" s="12" customFormat="1" ht="22.8" customHeight="1">
      <c r="A202" s="12"/>
      <c r="B202" s="155"/>
      <c r="C202" s="12"/>
      <c r="D202" s="156" t="s">
        <v>74</v>
      </c>
      <c r="E202" s="166" t="s">
        <v>365</v>
      </c>
      <c r="F202" s="166" t="s">
        <v>366</v>
      </c>
      <c r="G202" s="12"/>
      <c r="H202" s="12"/>
      <c r="I202" s="158"/>
      <c r="J202" s="167">
        <f>BK202</f>
        <v>0</v>
      </c>
      <c r="K202" s="12"/>
      <c r="L202" s="155"/>
      <c r="M202" s="160"/>
      <c r="N202" s="161"/>
      <c r="O202" s="161"/>
      <c r="P202" s="162">
        <f>P203</f>
        <v>0</v>
      </c>
      <c r="Q202" s="161"/>
      <c r="R202" s="162">
        <f>R203</f>
        <v>0.04095</v>
      </c>
      <c r="S202" s="161"/>
      <c r="T202" s="163">
        <f>T203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156" t="s">
        <v>84</v>
      </c>
      <c r="AT202" s="164" t="s">
        <v>74</v>
      </c>
      <c r="AU202" s="164" t="s">
        <v>80</v>
      </c>
      <c r="AY202" s="156" t="s">
        <v>138</v>
      </c>
      <c r="BK202" s="165">
        <f>BK203</f>
        <v>0</v>
      </c>
    </row>
    <row r="203" s="2" customFormat="1" ht="21.75" customHeight="1">
      <c r="A203" s="34"/>
      <c r="B203" s="168"/>
      <c r="C203" s="169" t="s">
        <v>273</v>
      </c>
      <c r="D203" s="169" t="s">
        <v>140</v>
      </c>
      <c r="E203" s="170" t="s">
        <v>367</v>
      </c>
      <c r="F203" s="171" t="s">
        <v>368</v>
      </c>
      <c r="G203" s="172" t="s">
        <v>172</v>
      </c>
      <c r="H203" s="173">
        <v>195</v>
      </c>
      <c r="I203" s="174"/>
      <c r="J203" s="175">
        <f>ROUND(I203*H203,2)</f>
        <v>0</v>
      </c>
      <c r="K203" s="176"/>
      <c r="L203" s="35"/>
      <c r="M203" s="177" t="s">
        <v>1</v>
      </c>
      <c r="N203" s="178" t="s">
        <v>40</v>
      </c>
      <c r="O203" s="73"/>
      <c r="P203" s="179">
        <f>O203*H203</f>
        <v>0</v>
      </c>
      <c r="Q203" s="179">
        <v>0.00021000000000000001</v>
      </c>
      <c r="R203" s="179">
        <f>Q203*H203</f>
        <v>0.04095</v>
      </c>
      <c r="S203" s="179">
        <v>0</v>
      </c>
      <c r="T203" s="180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1" t="s">
        <v>180</v>
      </c>
      <c r="AT203" s="181" t="s">
        <v>140</v>
      </c>
      <c r="AU203" s="181" t="s">
        <v>84</v>
      </c>
      <c r="AY203" s="15" t="s">
        <v>138</v>
      </c>
      <c r="BE203" s="182">
        <f>IF(N203="základní",J203,0)</f>
        <v>0</v>
      </c>
      <c r="BF203" s="182">
        <f>IF(N203="snížená",J203,0)</f>
        <v>0</v>
      </c>
      <c r="BG203" s="182">
        <f>IF(N203="zákl. přenesená",J203,0)</f>
        <v>0</v>
      </c>
      <c r="BH203" s="182">
        <f>IF(N203="sníž. přenesená",J203,0)</f>
        <v>0</v>
      </c>
      <c r="BI203" s="182">
        <f>IF(N203="nulová",J203,0)</f>
        <v>0</v>
      </c>
      <c r="BJ203" s="15" t="s">
        <v>80</v>
      </c>
      <c r="BK203" s="182">
        <f>ROUND(I203*H203,2)</f>
        <v>0</v>
      </c>
      <c r="BL203" s="15" t="s">
        <v>180</v>
      </c>
      <c r="BM203" s="181" t="s">
        <v>369</v>
      </c>
    </row>
    <row r="204" s="12" customFormat="1" ht="22.8" customHeight="1">
      <c r="A204" s="12"/>
      <c r="B204" s="155"/>
      <c r="C204" s="12"/>
      <c r="D204" s="156" t="s">
        <v>74</v>
      </c>
      <c r="E204" s="166" t="s">
        <v>370</v>
      </c>
      <c r="F204" s="166" t="s">
        <v>371</v>
      </c>
      <c r="G204" s="12"/>
      <c r="H204" s="12"/>
      <c r="I204" s="158"/>
      <c r="J204" s="167">
        <f>BK204</f>
        <v>0</v>
      </c>
      <c r="K204" s="12"/>
      <c r="L204" s="155"/>
      <c r="M204" s="160"/>
      <c r="N204" s="161"/>
      <c r="O204" s="161"/>
      <c r="P204" s="162">
        <f>P205</f>
        <v>0</v>
      </c>
      <c r="Q204" s="161"/>
      <c r="R204" s="162">
        <f>R205</f>
        <v>0</v>
      </c>
      <c r="S204" s="161"/>
      <c r="T204" s="163">
        <f>T205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56" t="s">
        <v>84</v>
      </c>
      <c r="AT204" s="164" t="s">
        <v>74</v>
      </c>
      <c r="AU204" s="164" t="s">
        <v>80</v>
      </c>
      <c r="AY204" s="156" t="s">
        <v>138</v>
      </c>
      <c r="BK204" s="165">
        <f>BK205</f>
        <v>0</v>
      </c>
    </row>
    <row r="205" s="2" customFormat="1" ht="21.75" customHeight="1">
      <c r="A205" s="34"/>
      <c r="B205" s="168"/>
      <c r="C205" s="169" t="s">
        <v>372</v>
      </c>
      <c r="D205" s="169" t="s">
        <v>140</v>
      </c>
      <c r="E205" s="170" t="s">
        <v>373</v>
      </c>
      <c r="F205" s="171" t="s">
        <v>374</v>
      </c>
      <c r="G205" s="172" t="s">
        <v>375</v>
      </c>
      <c r="H205" s="173">
        <v>1</v>
      </c>
      <c r="I205" s="174"/>
      <c r="J205" s="175">
        <f>ROUND(I205*H205,2)</f>
        <v>0</v>
      </c>
      <c r="K205" s="176"/>
      <c r="L205" s="35"/>
      <c r="M205" s="195" t="s">
        <v>1</v>
      </c>
      <c r="N205" s="196" t="s">
        <v>40</v>
      </c>
      <c r="O205" s="197"/>
      <c r="P205" s="198">
        <f>O205*H205</f>
        <v>0</v>
      </c>
      <c r="Q205" s="198">
        <v>0</v>
      </c>
      <c r="R205" s="198">
        <f>Q205*H205</f>
        <v>0</v>
      </c>
      <c r="S205" s="198">
        <v>0</v>
      </c>
      <c r="T205" s="199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1" t="s">
        <v>180</v>
      </c>
      <c r="AT205" s="181" t="s">
        <v>140</v>
      </c>
      <c r="AU205" s="181" t="s">
        <v>84</v>
      </c>
      <c r="AY205" s="15" t="s">
        <v>138</v>
      </c>
      <c r="BE205" s="182">
        <f>IF(N205="základní",J205,0)</f>
        <v>0</v>
      </c>
      <c r="BF205" s="182">
        <f>IF(N205="snížená",J205,0)</f>
        <v>0</v>
      </c>
      <c r="BG205" s="182">
        <f>IF(N205="zákl. přenesená",J205,0)</f>
        <v>0</v>
      </c>
      <c r="BH205" s="182">
        <f>IF(N205="sníž. přenesená",J205,0)</f>
        <v>0</v>
      </c>
      <c r="BI205" s="182">
        <f>IF(N205="nulová",J205,0)</f>
        <v>0</v>
      </c>
      <c r="BJ205" s="15" t="s">
        <v>80</v>
      </c>
      <c r="BK205" s="182">
        <f>ROUND(I205*H205,2)</f>
        <v>0</v>
      </c>
      <c r="BL205" s="15" t="s">
        <v>180</v>
      </c>
      <c r="BM205" s="181" t="s">
        <v>376</v>
      </c>
    </row>
    <row r="206" s="2" customFormat="1" ht="6.96" customHeight="1">
      <c r="A206" s="34"/>
      <c r="B206" s="56"/>
      <c r="C206" s="57"/>
      <c r="D206" s="57"/>
      <c r="E206" s="57"/>
      <c r="F206" s="57"/>
      <c r="G206" s="57"/>
      <c r="H206" s="57"/>
      <c r="I206" s="57"/>
      <c r="J206" s="57"/>
      <c r="K206" s="57"/>
      <c r="L206" s="35"/>
      <c r="M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</row>
  </sheetData>
  <autoFilter ref="C128:K205"/>
  <mergeCells count="9">
    <mergeCell ref="E7:H7"/>
    <mergeCell ref="E9:H9"/>
    <mergeCell ref="E18:H18"/>
    <mergeCell ref="E27:H27"/>
    <mergeCell ref="E85:H85"/>
    <mergeCell ref="E87:H87"/>
    <mergeCell ref="E119:H119"/>
    <mergeCell ref="E121:H12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377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ROUND((SUM(BE121:BE141)),  2)</f>
        <v>0</v>
      </c>
      <c r="G33" s="34"/>
      <c r="H33" s="34"/>
      <c r="I33" s="124">
        <v>0.20999999999999999</v>
      </c>
      <c r="J33" s="123">
        <f>ROUND(((SUM(BE121:BE141))*I33),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ROUND((SUM(BF121:BF141)),  2)</f>
        <v>0</v>
      </c>
      <c r="G34" s="34"/>
      <c r="H34" s="34"/>
      <c r="I34" s="124">
        <v>0.12</v>
      </c>
      <c r="J34" s="123">
        <f>ROUND(((SUM(BF121:BF141))*I34),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ROUND((SUM(BG121:BG141)),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ROUND((SUM(BH121:BH141)),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ROUND((SUM(BI121:BI141)),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2 - SO 02 - Manipulační plocha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J121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J122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111</v>
      </c>
      <c r="E98" s="142"/>
      <c r="F98" s="142"/>
      <c r="G98" s="142"/>
      <c r="H98" s="142"/>
      <c r="I98" s="142"/>
      <c r="J98" s="143">
        <f>J123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114</v>
      </c>
      <c r="E99" s="142"/>
      <c r="F99" s="142"/>
      <c r="G99" s="142"/>
      <c r="H99" s="142"/>
      <c r="I99" s="142"/>
      <c r="J99" s="143">
        <f>J130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117</v>
      </c>
      <c r="E100" s="142"/>
      <c r="F100" s="142"/>
      <c r="G100" s="142"/>
      <c r="H100" s="142"/>
      <c r="I100" s="142"/>
      <c r="J100" s="143">
        <f>J138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118</v>
      </c>
      <c r="E101" s="142"/>
      <c r="F101" s="142"/>
      <c r="G101" s="142"/>
      <c r="H101" s="142"/>
      <c r="I101" s="142"/>
      <c r="J101" s="143">
        <f>J140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16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17" t="str">
        <f>E7</f>
        <v>Novostavba skladovacího žlabu - zastřešené hnojiště</v>
      </c>
      <c r="F111" s="28"/>
      <c r="G111" s="28"/>
      <c r="H111" s="28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103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E9</f>
        <v>2 - SO 02 - Manipulační plocha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F12</f>
        <v xml:space="preserve"> </v>
      </c>
      <c r="G115" s="34"/>
      <c r="H115" s="34"/>
      <c r="I115" s="28" t="s">
        <v>22</v>
      </c>
      <c r="J115" s="65" t="str">
        <f>IF(J12="","",J12)</f>
        <v>22. 8. 2025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E15</f>
        <v>Zemědělská společnost Devět křížů a.s.</v>
      </c>
      <c r="G117" s="34"/>
      <c r="H117" s="34"/>
      <c r="I117" s="28" t="s">
        <v>30</v>
      </c>
      <c r="J117" s="32" t="str">
        <f>E21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4"/>
      <c r="E118" s="34"/>
      <c r="F118" s="23" t="str">
        <f>IF(E18="","",E18)</f>
        <v>Vyplň údaj</v>
      </c>
      <c r="G118" s="34"/>
      <c r="H118" s="34"/>
      <c r="I118" s="28" t="s">
        <v>33</v>
      </c>
      <c r="J118" s="32" t="str">
        <f>E24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44"/>
      <c r="B120" s="145"/>
      <c r="C120" s="146" t="s">
        <v>124</v>
      </c>
      <c r="D120" s="147" t="s">
        <v>60</v>
      </c>
      <c r="E120" s="147" t="s">
        <v>56</v>
      </c>
      <c r="F120" s="147" t="s">
        <v>57</v>
      </c>
      <c r="G120" s="147" t="s">
        <v>125</v>
      </c>
      <c r="H120" s="147" t="s">
        <v>126</v>
      </c>
      <c r="I120" s="147" t="s">
        <v>127</v>
      </c>
      <c r="J120" s="148" t="s">
        <v>107</v>
      </c>
      <c r="K120" s="149" t="s">
        <v>128</v>
      </c>
      <c r="L120" s="150"/>
      <c r="M120" s="82" t="s">
        <v>1</v>
      </c>
      <c r="N120" s="83" t="s">
        <v>39</v>
      </c>
      <c r="O120" s="83" t="s">
        <v>129</v>
      </c>
      <c r="P120" s="83" t="s">
        <v>130</v>
      </c>
      <c r="Q120" s="83" t="s">
        <v>131</v>
      </c>
      <c r="R120" s="83" t="s">
        <v>132</v>
      </c>
      <c r="S120" s="83" t="s">
        <v>133</v>
      </c>
      <c r="T120" s="84" t="s">
        <v>134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34"/>
      <c r="B121" s="35"/>
      <c r="C121" s="89" t="s">
        <v>135</v>
      </c>
      <c r="D121" s="34"/>
      <c r="E121" s="34"/>
      <c r="F121" s="34"/>
      <c r="G121" s="34"/>
      <c r="H121" s="34"/>
      <c r="I121" s="34"/>
      <c r="J121" s="151">
        <f>BK121</f>
        <v>0</v>
      </c>
      <c r="K121" s="34"/>
      <c r="L121" s="35"/>
      <c r="M121" s="85"/>
      <c r="N121" s="69"/>
      <c r="O121" s="86"/>
      <c r="P121" s="152">
        <f>P122</f>
        <v>0</v>
      </c>
      <c r="Q121" s="86"/>
      <c r="R121" s="152">
        <f>R122</f>
        <v>922.7765038</v>
      </c>
      <c r="S121" s="86"/>
      <c r="T121" s="153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109</v>
      </c>
      <c r="BK121" s="154">
        <f>BK122</f>
        <v>0</v>
      </c>
    </row>
    <row r="122" s="12" customFormat="1" ht="25.92" customHeight="1">
      <c r="A122" s="12"/>
      <c r="B122" s="155"/>
      <c r="C122" s="12"/>
      <c r="D122" s="156" t="s">
        <v>74</v>
      </c>
      <c r="E122" s="157" t="s">
        <v>136</v>
      </c>
      <c r="F122" s="157" t="s">
        <v>137</v>
      </c>
      <c r="G122" s="12"/>
      <c r="H122" s="12"/>
      <c r="I122" s="158"/>
      <c r="J122" s="159">
        <f>BK122</f>
        <v>0</v>
      </c>
      <c r="K122" s="12"/>
      <c r="L122" s="155"/>
      <c r="M122" s="160"/>
      <c r="N122" s="161"/>
      <c r="O122" s="161"/>
      <c r="P122" s="162">
        <f>P123+P130+P138+P140</f>
        <v>0</v>
      </c>
      <c r="Q122" s="161"/>
      <c r="R122" s="162">
        <f>R123+R130+R138+R140</f>
        <v>922.7765038</v>
      </c>
      <c r="S122" s="161"/>
      <c r="T122" s="163">
        <f>T123+T130+T138+T140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80</v>
      </c>
      <c r="AT122" s="164" t="s">
        <v>74</v>
      </c>
      <c r="AU122" s="164" t="s">
        <v>75</v>
      </c>
      <c r="AY122" s="156" t="s">
        <v>138</v>
      </c>
      <c r="BK122" s="165">
        <f>BK123+BK130+BK138+BK140</f>
        <v>0</v>
      </c>
    </row>
    <row r="123" s="12" customFormat="1" ht="22.8" customHeight="1">
      <c r="A123" s="12"/>
      <c r="B123" s="155"/>
      <c r="C123" s="12"/>
      <c r="D123" s="156" t="s">
        <v>74</v>
      </c>
      <c r="E123" s="166" t="s">
        <v>80</v>
      </c>
      <c r="F123" s="166" t="s">
        <v>139</v>
      </c>
      <c r="G123" s="12"/>
      <c r="H123" s="12"/>
      <c r="I123" s="158"/>
      <c r="J123" s="167">
        <f>BK123</f>
        <v>0</v>
      </c>
      <c r="K123" s="12"/>
      <c r="L123" s="155"/>
      <c r="M123" s="160"/>
      <c r="N123" s="161"/>
      <c r="O123" s="161"/>
      <c r="P123" s="162">
        <f>SUM(P124:P129)</f>
        <v>0</v>
      </c>
      <c r="Q123" s="161"/>
      <c r="R123" s="162">
        <f>SUM(R124:R129)</f>
        <v>0</v>
      </c>
      <c r="S123" s="161"/>
      <c r="T123" s="163">
        <f>SUM(T124:T129)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80</v>
      </c>
      <c r="AT123" s="164" t="s">
        <v>74</v>
      </c>
      <c r="AU123" s="164" t="s">
        <v>80</v>
      </c>
      <c r="AY123" s="156" t="s">
        <v>138</v>
      </c>
      <c r="BK123" s="165">
        <f>SUM(BK124:BK129)</f>
        <v>0</v>
      </c>
    </row>
    <row r="124" s="2" customFormat="1" ht="37.8" customHeight="1">
      <c r="A124" s="34"/>
      <c r="B124" s="168"/>
      <c r="C124" s="169" t="s">
        <v>80</v>
      </c>
      <c r="D124" s="169" t="s">
        <v>140</v>
      </c>
      <c r="E124" s="170" t="s">
        <v>378</v>
      </c>
      <c r="F124" s="171" t="s">
        <v>379</v>
      </c>
      <c r="G124" s="172" t="s">
        <v>143</v>
      </c>
      <c r="H124" s="173">
        <v>425.88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84</v>
      </c>
    </row>
    <row r="125" s="2" customFormat="1" ht="62.7" customHeight="1">
      <c r="A125" s="34"/>
      <c r="B125" s="168"/>
      <c r="C125" s="169" t="s">
        <v>84</v>
      </c>
      <c r="D125" s="169" t="s">
        <v>140</v>
      </c>
      <c r="E125" s="170" t="s">
        <v>144</v>
      </c>
      <c r="F125" s="171" t="s">
        <v>145</v>
      </c>
      <c r="G125" s="172" t="s">
        <v>143</v>
      </c>
      <c r="H125" s="173">
        <v>625.88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90</v>
      </c>
      <c r="AT125" s="181" t="s">
        <v>140</v>
      </c>
      <c r="AU125" s="181" t="s">
        <v>84</v>
      </c>
      <c r="AY125" s="15" t="s">
        <v>138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5" t="s">
        <v>80</v>
      </c>
      <c r="BK125" s="182">
        <f>ROUND(I125*H125,2)</f>
        <v>0</v>
      </c>
      <c r="BL125" s="15" t="s">
        <v>90</v>
      </c>
      <c r="BM125" s="181" t="s">
        <v>90</v>
      </c>
    </row>
    <row r="126" s="2" customFormat="1" ht="24.15" customHeight="1">
      <c r="A126" s="34"/>
      <c r="B126" s="168"/>
      <c r="C126" s="169" t="s">
        <v>87</v>
      </c>
      <c r="D126" s="169" t="s">
        <v>140</v>
      </c>
      <c r="E126" s="170" t="s">
        <v>380</v>
      </c>
      <c r="F126" s="171" t="s">
        <v>381</v>
      </c>
      <c r="G126" s="172" t="s">
        <v>143</v>
      </c>
      <c r="H126" s="173">
        <v>200</v>
      </c>
      <c r="I126" s="174"/>
      <c r="J126" s="175">
        <f>ROUND(I126*H126,2)</f>
        <v>0</v>
      </c>
      <c r="K126" s="176"/>
      <c r="L126" s="35"/>
      <c r="M126" s="177" t="s">
        <v>1</v>
      </c>
      <c r="N126" s="178" t="s">
        <v>40</v>
      </c>
      <c r="O126" s="73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90</v>
      </c>
      <c r="AT126" s="181" t="s">
        <v>140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382</v>
      </c>
    </row>
    <row r="127" s="2" customFormat="1" ht="24.15" customHeight="1">
      <c r="A127" s="34"/>
      <c r="B127" s="168"/>
      <c r="C127" s="169" t="s">
        <v>90</v>
      </c>
      <c r="D127" s="169" t="s">
        <v>140</v>
      </c>
      <c r="E127" s="170" t="s">
        <v>383</v>
      </c>
      <c r="F127" s="171" t="s">
        <v>384</v>
      </c>
      <c r="G127" s="172" t="s">
        <v>143</v>
      </c>
      <c r="H127" s="173">
        <v>200</v>
      </c>
      <c r="I127" s="174"/>
      <c r="J127" s="175">
        <f>ROUND(I127*H127,2)</f>
        <v>0</v>
      </c>
      <c r="K127" s="176"/>
      <c r="L127" s="35"/>
      <c r="M127" s="177" t="s">
        <v>1</v>
      </c>
      <c r="N127" s="178" t="s">
        <v>40</v>
      </c>
      <c r="O127" s="73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90</v>
      </c>
      <c r="AT127" s="181" t="s">
        <v>140</v>
      </c>
      <c r="AU127" s="181" t="s">
        <v>84</v>
      </c>
      <c r="AY127" s="15" t="s">
        <v>138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5" t="s">
        <v>80</v>
      </c>
      <c r="BK127" s="182">
        <f>ROUND(I127*H127,2)</f>
        <v>0</v>
      </c>
      <c r="BL127" s="15" t="s">
        <v>90</v>
      </c>
      <c r="BM127" s="181" t="s">
        <v>385</v>
      </c>
    </row>
    <row r="128" s="2" customFormat="1" ht="16.5" customHeight="1">
      <c r="A128" s="34"/>
      <c r="B128" s="168"/>
      <c r="C128" s="169" t="s">
        <v>93</v>
      </c>
      <c r="D128" s="169" t="s">
        <v>140</v>
      </c>
      <c r="E128" s="170" t="s">
        <v>148</v>
      </c>
      <c r="F128" s="171" t="s">
        <v>149</v>
      </c>
      <c r="G128" s="172" t="s">
        <v>143</v>
      </c>
      <c r="H128" s="173">
        <v>425.88</v>
      </c>
      <c r="I128" s="174"/>
      <c r="J128" s="175">
        <f>ROUND(I128*H128,2)</f>
        <v>0</v>
      </c>
      <c r="K128" s="176"/>
      <c r="L128" s="35"/>
      <c r="M128" s="177" t="s">
        <v>1</v>
      </c>
      <c r="N128" s="178" t="s">
        <v>40</v>
      </c>
      <c r="O128" s="73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386</v>
      </c>
    </row>
    <row r="129" s="2" customFormat="1" ht="24.15" customHeight="1">
      <c r="A129" s="34"/>
      <c r="B129" s="168"/>
      <c r="C129" s="169" t="s">
        <v>96</v>
      </c>
      <c r="D129" s="169" t="s">
        <v>140</v>
      </c>
      <c r="E129" s="170" t="s">
        <v>387</v>
      </c>
      <c r="F129" s="171" t="s">
        <v>388</v>
      </c>
      <c r="G129" s="172" t="s">
        <v>167</v>
      </c>
      <c r="H129" s="173">
        <v>655.20000000000005</v>
      </c>
      <c r="I129" s="174"/>
      <c r="J129" s="175">
        <f>ROUND(I129*H129,2)</f>
        <v>0</v>
      </c>
      <c r="K129" s="176"/>
      <c r="L129" s="35"/>
      <c r="M129" s="177" t="s">
        <v>1</v>
      </c>
      <c r="N129" s="178" t="s">
        <v>40</v>
      </c>
      <c r="O129" s="73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90</v>
      </c>
      <c r="AT129" s="181" t="s">
        <v>140</v>
      </c>
      <c r="AU129" s="181" t="s">
        <v>84</v>
      </c>
      <c r="AY129" s="15" t="s">
        <v>138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5" t="s">
        <v>80</v>
      </c>
      <c r="BK129" s="182">
        <f>ROUND(I129*H129,2)</f>
        <v>0</v>
      </c>
      <c r="BL129" s="15" t="s">
        <v>90</v>
      </c>
      <c r="BM129" s="181" t="s">
        <v>389</v>
      </c>
    </row>
    <row r="130" s="12" customFormat="1" ht="22.8" customHeight="1">
      <c r="A130" s="12"/>
      <c r="B130" s="155"/>
      <c r="C130" s="12"/>
      <c r="D130" s="156" t="s">
        <v>74</v>
      </c>
      <c r="E130" s="166" t="s">
        <v>93</v>
      </c>
      <c r="F130" s="166" t="s">
        <v>210</v>
      </c>
      <c r="G130" s="12"/>
      <c r="H130" s="12"/>
      <c r="I130" s="158"/>
      <c r="J130" s="167">
        <f>BK130</f>
        <v>0</v>
      </c>
      <c r="K130" s="12"/>
      <c r="L130" s="155"/>
      <c r="M130" s="160"/>
      <c r="N130" s="161"/>
      <c r="O130" s="161"/>
      <c r="P130" s="162">
        <f>SUM(P131:P137)</f>
        <v>0</v>
      </c>
      <c r="Q130" s="161"/>
      <c r="R130" s="162">
        <f>SUM(R131:R137)</f>
        <v>922.55540380000002</v>
      </c>
      <c r="S130" s="161"/>
      <c r="T130" s="163">
        <f>SUM(T131:T137)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6" t="s">
        <v>80</v>
      </c>
      <c r="AT130" s="164" t="s">
        <v>74</v>
      </c>
      <c r="AU130" s="164" t="s">
        <v>80</v>
      </c>
      <c r="AY130" s="156" t="s">
        <v>138</v>
      </c>
      <c r="BK130" s="165">
        <f>SUM(BK131:BK137)</f>
        <v>0</v>
      </c>
    </row>
    <row r="131" s="2" customFormat="1" ht="37.8" customHeight="1">
      <c r="A131" s="34"/>
      <c r="B131" s="168"/>
      <c r="C131" s="169" t="s">
        <v>174</v>
      </c>
      <c r="D131" s="169" t="s">
        <v>140</v>
      </c>
      <c r="E131" s="170" t="s">
        <v>390</v>
      </c>
      <c r="F131" s="171" t="s">
        <v>391</v>
      </c>
      <c r="G131" s="172" t="s">
        <v>167</v>
      </c>
      <c r="H131" s="173">
        <v>639.60000000000002</v>
      </c>
      <c r="I131" s="174"/>
      <c r="J131" s="175">
        <f>ROUND(I131*H131,2)</f>
        <v>0</v>
      </c>
      <c r="K131" s="176"/>
      <c r="L131" s="35"/>
      <c r="M131" s="177" t="s">
        <v>1</v>
      </c>
      <c r="N131" s="178" t="s">
        <v>40</v>
      </c>
      <c r="O131" s="73"/>
      <c r="P131" s="179">
        <f>O131*H131</f>
        <v>0</v>
      </c>
      <c r="Q131" s="179">
        <v>0.38625999999999999</v>
      </c>
      <c r="R131" s="179">
        <f>Q131*H131</f>
        <v>247.051896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90</v>
      </c>
      <c r="AT131" s="181" t="s">
        <v>140</v>
      </c>
      <c r="AU131" s="181" t="s">
        <v>84</v>
      </c>
      <c r="AY131" s="15" t="s">
        <v>138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5" t="s">
        <v>80</v>
      </c>
      <c r="BK131" s="182">
        <f>ROUND(I131*H131,2)</f>
        <v>0</v>
      </c>
      <c r="BL131" s="15" t="s">
        <v>90</v>
      </c>
      <c r="BM131" s="181" t="s">
        <v>163</v>
      </c>
    </row>
    <row r="132" s="2" customFormat="1" ht="37.8" customHeight="1">
      <c r="A132" s="34"/>
      <c r="B132" s="168"/>
      <c r="C132" s="169" t="s">
        <v>163</v>
      </c>
      <c r="D132" s="169" t="s">
        <v>140</v>
      </c>
      <c r="E132" s="170" t="s">
        <v>392</v>
      </c>
      <c r="F132" s="171" t="s">
        <v>393</v>
      </c>
      <c r="G132" s="172" t="s">
        <v>167</v>
      </c>
      <c r="H132" s="173">
        <v>639.60000000000002</v>
      </c>
      <c r="I132" s="174"/>
      <c r="J132" s="175">
        <f>ROUND(I132*H132,2)</f>
        <v>0</v>
      </c>
      <c r="K132" s="176"/>
      <c r="L132" s="35"/>
      <c r="M132" s="177" t="s">
        <v>1</v>
      </c>
      <c r="N132" s="178" t="s">
        <v>40</v>
      </c>
      <c r="O132" s="73"/>
      <c r="P132" s="179">
        <f>O132*H132</f>
        <v>0</v>
      </c>
      <c r="Q132" s="179">
        <v>0.36834</v>
      </c>
      <c r="R132" s="179">
        <f>Q132*H132</f>
        <v>235.59026400000002</v>
      </c>
      <c r="S132" s="179">
        <v>0</v>
      </c>
      <c r="T132" s="18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1" t="s">
        <v>90</v>
      </c>
      <c r="AT132" s="181" t="s">
        <v>140</v>
      </c>
      <c r="AU132" s="181" t="s">
        <v>84</v>
      </c>
      <c r="AY132" s="15" t="s">
        <v>138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5" t="s">
        <v>80</v>
      </c>
      <c r="BK132" s="182">
        <f>ROUND(I132*H132,2)</f>
        <v>0</v>
      </c>
      <c r="BL132" s="15" t="s">
        <v>90</v>
      </c>
      <c r="BM132" s="181" t="s">
        <v>153</v>
      </c>
    </row>
    <row r="133" s="2" customFormat="1" ht="33" customHeight="1">
      <c r="A133" s="34"/>
      <c r="B133" s="168"/>
      <c r="C133" s="169" t="s">
        <v>181</v>
      </c>
      <c r="D133" s="169" t="s">
        <v>140</v>
      </c>
      <c r="E133" s="170" t="s">
        <v>394</v>
      </c>
      <c r="F133" s="171" t="s">
        <v>395</v>
      </c>
      <c r="G133" s="172" t="s">
        <v>167</v>
      </c>
      <c r="H133" s="173">
        <v>639.60000000000002</v>
      </c>
      <c r="I133" s="174"/>
      <c r="J133" s="175">
        <f>ROUND(I133*H133,2)</f>
        <v>0</v>
      </c>
      <c r="K133" s="176"/>
      <c r="L133" s="35"/>
      <c r="M133" s="177" t="s">
        <v>1</v>
      </c>
      <c r="N133" s="178" t="s">
        <v>40</v>
      </c>
      <c r="O133" s="73"/>
      <c r="P133" s="179">
        <f>O133*H133</f>
        <v>0</v>
      </c>
      <c r="Q133" s="179">
        <v>0.46000000000000002</v>
      </c>
      <c r="R133" s="179">
        <f>Q133*H133</f>
        <v>294.21600000000001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90</v>
      </c>
      <c r="AT133" s="181" t="s">
        <v>140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90</v>
      </c>
      <c r="BM133" s="181" t="s">
        <v>8</v>
      </c>
    </row>
    <row r="134" s="2" customFormat="1" ht="49.05" customHeight="1">
      <c r="A134" s="34"/>
      <c r="B134" s="168"/>
      <c r="C134" s="169" t="s">
        <v>153</v>
      </c>
      <c r="D134" s="169" t="s">
        <v>140</v>
      </c>
      <c r="E134" s="170" t="s">
        <v>396</v>
      </c>
      <c r="F134" s="171" t="s">
        <v>397</v>
      </c>
      <c r="G134" s="172" t="s">
        <v>167</v>
      </c>
      <c r="H134" s="173">
        <v>412.33999999999998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0.21099999999999999</v>
      </c>
      <c r="R134" s="179">
        <f>Q134*H134</f>
        <v>87.003739999999993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90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90</v>
      </c>
      <c r="BM134" s="181" t="s">
        <v>398</v>
      </c>
    </row>
    <row r="135" s="2" customFormat="1" ht="21.75" customHeight="1">
      <c r="A135" s="34"/>
      <c r="B135" s="168"/>
      <c r="C135" s="169" t="s">
        <v>188</v>
      </c>
      <c r="D135" s="169" t="s">
        <v>140</v>
      </c>
      <c r="E135" s="170" t="s">
        <v>399</v>
      </c>
      <c r="F135" s="171" t="s">
        <v>400</v>
      </c>
      <c r="G135" s="172" t="s">
        <v>167</v>
      </c>
      <c r="H135" s="173">
        <v>21.199999999999999</v>
      </c>
      <c r="I135" s="174"/>
      <c r="J135" s="175">
        <f>ROUND(I135*H135,2)</f>
        <v>0</v>
      </c>
      <c r="K135" s="176"/>
      <c r="L135" s="35"/>
      <c r="M135" s="177" t="s">
        <v>1</v>
      </c>
      <c r="N135" s="178" t="s">
        <v>40</v>
      </c>
      <c r="O135" s="73"/>
      <c r="P135" s="179">
        <f>O135*H135</f>
        <v>0</v>
      </c>
      <c r="Q135" s="179">
        <v>0.23480999999999999</v>
      </c>
      <c r="R135" s="179">
        <f>Q135*H135</f>
        <v>4.9779719999999994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90</v>
      </c>
      <c r="AT135" s="181" t="s">
        <v>140</v>
      </c>
      <c r="AU135" s="181" t="s">
        <v>84</v>
      </c>
      <c r="AY135" s="15" t="s">
        <v>138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5" t="s">
        <v>80</v>
      </c>
      <c r="BK135" s="182">
        <f>ROUND(I135*H135,2)</f>
        <v>0</v>
      </c>
      <c r="BL135" s="15" t="s">
        <v>90</v>
      </c>
      <c r="BM135" s="181" t="s">
        <v>401</v>
      </c>
    </row>
    <row r="136" s="2" customFormat="1" ht="24.15" customHeight="1">
      <c r="A136" s="34"/>
      <c r="B136" s="168"/>
      <c r="C136" s="169" t="s">
        <v>8</v>
      </c>
      <c r="D136" s="169" t="s">
        <v>140</v>
      </c>
      <c r="E136" s="170" t="s">
        <v>402</v>
      </c>
      <c r="F136" s="171" t="s">
        <v>403</v>
      </c>
      <c r="G136" s="172" t="s">
        <v>167</v>
      </c>
      <c r="H136" s="173">
        <v>412.33999999999998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0.00060999999999999997</v>
      </c>
      <c r="R136" s="179">
        <f>Q136*H136</f>
        <v>0.25152739999999996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90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90</v>
      </c>
      <c r="BM136" s="181" t="s">
        <v>404</v>
      </c>
    </row>
    <row r="137" s="2" customFormat="1" ht="44.25" customHeight="1">
      <c r="A137" s="34"/>
      <c r="B137" s="168"/>
      <c r="C137" s="169" t="s">
        <v>196</v>
      </c>
      <c r="D137" s="169" t="s">
        <v>140</v>
      </c>
      <c r="E137" s="170" t="s">
        <v>405</v>
      </c>
      <c r="F137" s="171" t="s">
        <v>406</v>
      </c>
      <c r="G137" s="172" t="s">
        <v>167</v>
      </c>
      <c r="H137" s="173">
        <v>412.33999999999998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0.12966</v>
      </c>
      <c r="R137" s="179">
        <f>Q137*H137</f>
        <v>53.464004399999993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90</v>
      </c>
      <c r="AT137" s="181" t="s">
        <v>140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90</v>
      </c>
      <c r="BM137" s="181" t="s">
        <v>407</v>
      </c>
    </row>
    <row r="138" s="12" customFormat="1" ht="22.8" customHeight="1">
      <c r="A138" s="12"/>
      <c r="B138" s="155"/>
      <c r="C138" s="12"/>
      <c r="D138" s="156" t="s">
        <v>74</v>
      </c>
      <c r="E138" s="166" t="s">
        <v>181</v>
      </c>
      <c r="F138" s="166" t="s">
        <v>259</v>
      </c>
      <c r="G138" s="12"/>
      <c r="H138" s="12"/>
      <c r="I138" s="158"/>
      <c r="J138" s="167">
        <f>BK138</f>
        <v>0</v>
      </c>
      <c r="K138" s="12"/>
      <c r="L138" s="155"/>
      <c r="M138" s="160"/>
      <c r="N138" s="161"/>
      <c r="O138" s="161"/>
      <c r="P138" s="162">
        <f>P139</f>
        <v>0</v>
      </c>
      <c r="Q138" s="161"/>
      <c r="R138" s="162">
        <f>R139</f>
        <v>0.22110000000000002</v>
      </c>
      <c r="S138" s="161"/>
      <c r="T138" s="163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56" t="s">
        <v>80</v>
      </c>
      <c r="AT138" s="164" t="s">
        <v>74</v>
      </c>
      <c r="AU138" s="164" t="s">
        <v>80</v>
      </c>
      <c r="AY138" s="156" t="s">
        <v>138</v>
      </c>
      <c r="BK138" s="165">
        <f>BK139</f>
        <v>0</v>
      </c>
    </row>
    <row r="139" s="2" customFormat="1" ht="21.75" customHeight="1">
      <c r="A139" s="34"/>
      <c r="B139" s="168"/>
      <c r="C139" s="169" t="s">
        <v>177</v>
      </c>
      <c r="D139" s="169" t="s">
        <v>140</v>
      </c>
      <c r="E139" s="170" t="s">
        <v>408</v>
      </c>
      <c r="F139" s="171" t="s">
        <v>409</v>
      </c>
      <c r="G139" s="172" t="s">
        <v>172</v>
      </c>
      <c r="H139" s="173">
        <v>80</v>
      </c>
      <c r="I139" s="174"/>
      <c r="J139" s="175">
        <f>ROUND(I139*H139,2)</f>
        <v>0</v>
      </c>
      <c r="K139" s="176"/>
      <c r="L139" s="35"/>
      <c r="M139" s="177" t="s">
        <v>1</v>
      </c>
      <c r="N139" s="178" t="s">
        <v>40</v>
      </c>
      <c r="O139" s="73"/>
      <c r="P139" s="179">
        <f>O139*H139</f>
        <v>0</v>
      </c>
      <c r="Q139" s="179">
        <v>0.0027637500000000001</v>
      </c>
      <c r="R139" s="179">
        <f>Q139*H139</f>
        <v>0.22110000000000002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90</v>
      </c>
      <c r="AT139" s="181" t="s">
        <v>140</v>
      </c>
      <c r="AU139" s="181" t="s">
        <v>84</v>
      </c>
      <c r="AY139" s="15" t="s">
        <v>138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5" t="s">
        <v>80</v>
      </c>
      <c r="BK139" s="182">
        <f>ROUND(I139*H139,2)</f>
        <v>0</v>
      </c>
      <c r="BL139" s="15" t="s">
        <v>90</v>
      </c>
      <c r="BM139" s="181" t="s">
        <v>410</v>
      </c>
    </row>
    <row r="140" s="12" customFormat="1" ht="22.8" customHeight="1">
      <c r="A140" s="12"/>
      <c r="B140" s="155"/>
      <c r="C140" s="12"/>
      <c r="D140" s="156" t="s">
        <v>74</v>
      </c>
      <c r="E140" s="166" t="s">
        <v>309</v>
      </c>
      <c r="F140" s="166" t="s">
        <v>310</v>
      </c>
      <c r="G140" s="12"/>
      <c r="H140" s="12"/>
      <c r="I140" s="158"/>
      <c r="J140" s="167">
        <f>BK140</f>
        <v>0</v>
      </c>
      <c r="K140" s="12"/>
      <c r="L140" s="155"/>
      <c r="M140" s="160"/>
      <c r="N140" s="161"/>
      <c r="O140" s="161"/>
      <c r="P140" s="162">
        <f>P141</f>
        <v>0</v>
      </c>
      <c r="Q140" s="161"/>
      <c r="R140" s="162">
        <f>R141</f>
        <v>0</v>
      </c>
      <c r="S140" s="161"/>
      <c r="T140" s="163">
        <f>T141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6" t="s">
        <v>80</v>
      </c>
      <c r="AT140" s="164" t="s">
        <v>74</v>
      </c>
      <c r="AU140" s="164" t="s">
        <v>80</v>
      </c>
      <c r="AY140" s="156" t="s">
        <v>138</v>
      </c>
      <c r="BK140" s="165">
        <f>BK141</f>
        <v>0</v>
      </c>
    </row>
    <row r="141" s="2" customFormat="1" ht="44.25" customHeight="1">
      <c r="A141" s="34"/>
      <c r="B141" s="168"/>
      <c r="C141" s="169" t="s">
        <v>203</v>
      </c>
      <c r="D141" s="169" t="s">
        <v>140</v>
      </c>
      <c r="E141" s="170" t="s">
        <v>411</v>
      </c>
      <c r="F141" s="171" t="s">
        <v>412</v>
      </c>
      <c r="G141" s="172" t="s">
        <v>162</v>
      </c>
      <c r="H141" s="173">
        <v>922.77700000000004</v>
      </c>
      <c r="I141" s="174"/>
      <c r="J141" s="175">
        <f>ROUND(I141*H141,2)</f>
        <v>0</v>
      </c>
      <c r="K141" s="176"/>
      <c r="L141" s="35"/>
      <c r="M141" s="195" t="s">
        <v>1</v>
      </c>
      <c r="N141" s="196" t="s">
        <v>40</v>
      </c>
      <c r="O141" s="197"/>
      <c r="P141" s="198">
        <f>O141*H141</f>
        <v>0</v>
      </c>
      <c r="Q141" s="198">
        <v>0</v>
      </c>
      <c r="R141" s="198">
        <f>Q141*H141</f>
        <v>0</v>
      </c>
      <c r="S141" s="198">
        <v>0</v>
      </c>
      <c r="T141" s="199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90</v>
      </c>
      <c r="AT141" s="181" t="s">
        <v>140</v>
      </c>
      <c r="AU141" s="181" t="s">
        <v>84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90</v>
      </c>
      <c r="BM141" s="181" t="s">
        <v>191</v>
      </c>
    </row>
    <row r="142" s="2" customFormat="1" ht="6.96" customHeight="1">
      <c r="A142" s="34"/>
      <c r="B142" s="56"/>
      <c r="C142" s="57"/>
      <c r="D142" s="57"/>
      <c r="E142" s="57"/>
      <c r="F142" s="57"/>
      <c r="G142" s="57"/>
      <c r="H142" s="57"/>
      <c r="I142" s="57"/>
      <c r="J142" s="57"/>
      <c r="K142" s="57"/>
      <c r="L142" s="35"/>
      <c r="M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</row>
  </sheetData>
  <autoFilter ref="C120:K14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413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ROUND((SUM(BE121:BE150)),  2)</f>
        <v>0</v>
      </c>
      <c r="G33" s="34"/>
      <c r="H33" s="34"/>
      <c r="I33" s="124">
        <v>0.20999999999999999</v>
      </c>
      <c r="J33" s="123">
        <f>ROUND(((SUM(BE121:BE150))*I33),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ROUND((SUM(BF121:BF150)),  2)</f>
        <v>0</v>
      </c>
      <c r="G34" s="34"/>
      <c r="H34" s="34"/>
      <c r="I34" s="124">
        <v>0.12</v>
      </c>
      <c r="J34" s="123">
        <f>ROUND(((SUM(BF121:BF150))*I34),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ROUND((SUM(BG121:BG150)),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ROUND((SUM(BH121:BH150)),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ROUND((SUM(BI121:BI150)),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3 - SO 03 Kanalizace splašková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J121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J122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111</v>
      </c>
      <c r="E98" s="142"/>
      <c r="F98" s="142"/>
      <c r="G98" s="142"/>
      <c r="H98" s="142"/>
      <c r="I98" s="142"/>
      <c r="J98" s="143">
        <f>J123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112</v>
      </c>
      <c r="E99" s="142"/>
      <c r="F99" s="142"/>
      <c r="G99" s="142"/>
      <c r="H99" s="142"/>
      <c r="I99" s="142"/>
      <c r="J99" s="143">
        <f>J132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116</v>
      </c>
      <c r="E100" s="142"/>
      <c r="F100" s="142"/>
      <c r="G100" s="142"/>
      <c r="H100" s="142"/>
      <c r="I100" s="142"/>
      <c r="J100" s="143">
        <f>J135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118</v>
      </c>
      <c r="E101" s="142"/>
      <c r="F101" s="142"/>
      <c r="G101" s="142"/>
      <c r="H101" s="142"/>
      <c r="I101" s="142"/>
      <c r="J101" s="143">
        <f>J148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16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17" t="str">
        <f>E7</f>
        <v>Novostavba skladovacího žlabu - zastřešené hnojiště</v>
      </c>
      <c r="F111" s="28"/>
      <c r="G111" s="28"/>
      <c r="H111" s="28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103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E9</f>
        <v>3 - SO 03 Kanalizace splašková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F12</f>
        <v xml:space="preserve"> </v>
      </c>
      <c r="G115" s="34"/>
      <c r="H115" s="34"/>
      <c r="I115" s="28" t="s">
        <v>22</v>
      </c>
      <c r="J115" s="65" t="str">
        <f>IF(J12="","",J12)</f>
        <v>22. 8. 2025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E15</f>
        <v>Zemědělská společnost Devět křížů a.s.</v>
      </c>
      <c r="G117" s="34"/>
      <c r="H117" s="34"/>
      <c r="I117" s="28" t="s">
        <v>30</v>
      </c>
      <c r="J117" s="32" t="str">
        <f>E21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4"/>
      <c r="E118" s="34"/>
      <c r="F118" s="23" t="str">
        <f>IF(E18="","",E18)</f>
        <v>Vyplň údaj</v>
      </c>
      <c r="G118" s="34"/>
      <c r="H118" s="34"/>
      <c r="I118" s="28" t="s">
        <v>33</v>
      </c>
      <c r="J118" s="32" t="str">
        <f>E24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44"/>
      <c r="B120" s="145"/>
      <c r="C120" s="146" t="s">
        <v>124</v>
      </c>
      <c r="D120" s="147" t="s">
        <v>60</v>
      </c>
      <c r="E120" s="147" t="s">
        <v>56</v>
      </c>
      <c r="F120" s="147" t="s">
        <v>57</v>
      </c>
      <c r="G120" s="147" t="s">
        <v>125</v>
      </c>
      <c r="H120" s="147" t="s">
        <v>126</v>
      </c>
      <c r="I120" s="147" t="s">
        <v>127</v>
      </c>
      <c r="J120" s="148" t="s">
        <v>107</v>
      </c>
      <c r="K120" s="149" t="s">
        <v>128</v>
      </c>
      <c r="L120" s="150"/>
      <c r="M120" s="82" t="s">
        <v>1</v>
      </c>
      <c r="N120" s="83" t="s">
        <v>39</v>
      </c>
      <c r="O120" s="83" t="s">
        <v>129</v>
      </c>
      <c r="P120" s="83" t="s">
        <v>130</v>
      </c>
      <c r="Q120" s="83" t="s">
        <v>131</v>
      </c>
      <c r="R120" s="83" t="s">
        <v>132</v>
      </c>
      <c r="S120" s="83" t="s">
        <v>133</v>
      </c>
      <c r="T120" s="84" t="s">
        <v>134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34"/>
      <c r="B121" s="35"/>
      <c r="C121" s="89" t="s">
        <v>135</v>
      </c>
      <c r="D121" s="34"/>
      <c r="E121" s="34"/>
      <c r="F121" s="34"/>
      <c r="G121" s="34"/>
      <c r="H121" s="34"/>
      <c r="I121" s="34"/>
      <c r="J121" s="151">
        <f>BK121</f>
        <v>0</v>
      </c>
      <c r="K121" s="34"/>
      <c r="L121" s="35"/>
      <c r="M121" s="85"/>
      <c r="N121" s="69"/>
      <c r="O121" s="86"/>
      <c r="P121" s="152">
        <f>P122</f>
        <v>0</v>
      </c>
      <c r="Q121" s="86"/>
      <c r="R121" s="152">
        <f>R122</f>
        <v>77.086861100652001</v>
      </c>
      <c r="S121" s="86"/>
      <c r="T121" s="153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109</v>
      </c>
      <c r="BK121" s="154">
        <f>BK122</f>
        <v>0</v>
      </c>
    </row>
    <row r="122" s="12" customFormat="1" ht="25.92" customHeight="1">
      <c r="A122" s="12"/>
      <c r="B122" s="155"/>
      <c r="C122" s="12"/>
      <c r="D122" s="156" t="s">
        <v>74</v>
      </c>
      <c r="E122" s="157" t="s">
        <v>136</v>
      </c>
      <c r="F122" s="157" t="s">
        <v>137</v>
      </c>
      <c r="G122" s="12"/>
      <c r="H122" s="12"/>
      <c r="I122" s="158"/>
      <c r="J122" s="159">
        <f>BK122</f>
        <v>0</v>
      </c>
      <c r="K122" s="12"/>
      <c r="L122" s="155"/>
      <c r="M122" s="160"/>
      <c r="N122" s="161"/>
      <c r="O122" s="161"/>
      <c r="P122" s="162">
        <f>P123+P132+P135+P148</f>
        <v>0</v>
      </c>
      <c r="Q122" s="161"/>
      <c r="R122" s="162">
        <f>R123+R132+R135+R148</f>
        <v>77.086861100652001</v>
      </c>
      <c r="S122" s="161"/>
      <c r="T122" s="163">
        <f>T123+T132+T135+T148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80</v>
      </c>
      <c r="AT122" s="164" t="s">
        <v>74</v>
      </c>
      <c r="AU122" s="164" t="s">
        <v>75</v>
      </c>
      <c r="AY122" s="156" t="s">
        <v>138</v>
      </c>
      <c r="BK122" s="165">
        <f>BK123+BK132+BK135+BK148</f>
        <v>0</v>
      </c>
    </row>
    <row r="123" s="12" customFormat="1" ht="22.8" customHeight="1">
      <c r="A123" s="12"/>
      <c r="B123" s="155"/>
      <c r="C123" s="12"/>
      <c r="D123" s="156" t="s">
        <v>74</v>
      </c>
      <c r="E123" s="166" t="s">
        <v>80</v>
      </c>
      <c r="F123" s="166" t="s">
        <v>139</v>
      </c>
      <c r="G123" s="12"/>
      <c r="H123" s="12"/>
      <c r="I123" s="158"/>
      <c r="J123" s="167">
        <f>BK123</f>
        <v>0</v>
      </c>
      <c r="K123" s="12"/>
      <c r="L123" s="155"/>
      <c r="M123" s="160"/>
      <c r="N123" s="161"/>
      <c r="O123" s="161"/>
      <c r="P123" s="162">
        <f>SUM(P124:P131)</f>
        <v>0</v>
      </c>
      <c r="Q123" s="161"/>
      <c r="R123" s="162">
        <f>SUM(R124:R131)</f>
        <v>55.68</v>
      </c>
      <c r="S123" s="161"/>
      <c r="T123" s="163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80</v>
      </c>
      <c r="AT123" s="164" t="s">
        <v>74</v>
      </c>
      <c r="AU123" s="164" t="s">
        <v>80</v>
      </c>
      <c r="AY123" s="156" t="s">
        <v>138</v>
      </c>
      <c r="BK123" s="165">
        <f>SUM(BK124:BK131)</f>
        <v>0</v>
      </c>
    </row>
    <row r="124" s="2" customFormat="1" ht="49.05" customHeight="1">
      <c r="A124" s="34"/>
      <c r="B124" s="168"/>
      <c r="C124" s="169" t="s">
        <v>80</v>
      </c>
      <c r="D124" s="169" t="s">
        <v>140</v>
      </c>
      <c r="E124" s="170" t="s">
        <v>141</v>
      </c>
      <c r="F124" s="171" t="s">
        <v>142</v>
      </c>
      <c r="G124" s="172" t="s">
        <v>143</v>
      </c>
      <c r="H124" s="173">
        <v>149.94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84</v>
      </c>
    </row>
    <row r="125" s="2" customFormat="1" ht="44.25" customHeight="1">
      <c r="A125" s="34"/>
      <c r="B125" s="168"/>
      <c r="C125" s="169" t="s">
        <v>84</v>
      </c>
      <c r="D125" s="169" t="s">
        <v>140</v>
      </c>
      <c r="E125" s="170" t="s">
        <v>414</v>
      </c>
      <c r="F125" s="171" t="s">
        <v>415</v>
      </c>
      <c r="G125" s="172" t="s">
        <v>143</v>
      </c>
      <c r="H125" s="173">
        <v>57.600000000000001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90</v>
      </c>
      <c r="AT125" s="181" t="s">
        <v>140</v>
      </c>
      <c r="AU125" s="181" t="s">
        <v>84</v>
      </c>
      <c r="AY125" s="15" t="s">
        <v>138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5" t="s">
        <v>80</v>
      </c>
      <c r="BK125" s="182">
        <f>ROUND(I125*H125,2)</f>
        <v>0</v>
      </c>
      <c r="BL125" s="15" t="s">
        <v>90</v>
      </c>
      <c r="BM125" s="181" t="s">
        <v>90</v>
      </c>
    </row>
    <row r="126" s="2" customFormat="1" ht="62.7" customHeight="1">
      <c r="A126" s="34"/>
      <c r="B126" s="168"/>
      <c r="C126" s="169" t="s">
        <v>87</v>
      </c>
      <c r="D126" s="169" t="s">
        <v>140</v>
      </c>
      <c r="E126" s="170" t="s">
        <v>144</v>
      </c>
      <c r="F126" s="171" t="s">
        <v>145</v>
      </c>
      <c r="G126" s="172" t="s">
        <v>143</v>
      </c>
      <c r="H126" s="173">
        <v>345.19</v>
      </c>
      <c r="I126" s="174"/>
      <c r="J126" s="175">
        <f>ROUND(I126*H126,2)</f>
        <v>0</v>
      </c>
      <c r="K126" s="176"/>
      <c r="L126" s="35"/>
      <c r="M126" s="177" t="s">
        <v>1</v>
      </c>
      <c r="N126" s="178" t="s">
        <v>40</v>
      </c>
      <c r="O126" s="73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90</v>
      </c>
      <c r="AT126" s="181" t="s">
        <v>140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96</v>
      </c>
    </row>
    <row r="127" s="2" customFormat="1" ht="44.25" customHeight="1">
      <c r="A127" s="34"/>
      <c r="B127" s="168"/>
      <c r="C127" s="169" t="s">
        <v>90</v>
      </c>
      <c r="D127" s="169" t="s">
        <v>140</v>
      </c>
      <c r="E127" s="170" t="s">
        <v>146</v>
      </c>
      <c r="F127" s="171" t="s">
        <v>147</v>
      </c>
      <c r="G127" s="172" t="s">
        <v>143</v>
      </c>
      <c r="H127" s="173">
        <v>137.65000000000001</v>
      </c>
      <c r="I127" s="174"/>
      <c r="J127" s="175">
        <f>ROUND(I127*H127,2)</f>
        <v>0</v>
      </c>
      <c r="K127" s="176"/>
      <c r="L127" s="35"/>
      <c r="M127" s="177" t="s">
        <v>1</v>
      </c>
      <c r="N127" s="178" t="s">
        <v>40</v>
      </c>
      <c r="O127" s="73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90</v>
      </c>
      <c r="AT127" s="181" t="s">
        <v>140</v>
      </c>
      <c r="AU127" s="181" t="s">
        <v>84</v>
      </c>
      <c r="AY127" s="15" t="s">
        <v>138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5" t="s">
        <v>80</v>
      </c>
      <c r="BK127" s="182">
        <f>ROUND(I127*H127,2)</f>
        <v>0</v>
      </c>
      <c r="BL127" s="15" t="s">
        <v>90</v>
      </c>
      <c r="BM127" s="181" t="s">
        <v>163</v>
      </c>
    </row>
    <row r="128" s="2" customFormat="1" ht="16.5" customHeight="1">
      <c r="A128" s="34"/>
      <c r="B128" s="168"/>
      <c r="C128" s="169" t="s">
        <v>214</v>
      </c>
      <c r="D128" s="169" t="s">
        <v>140</v>
      </c>
      <c r="E128" s="170" t="s">
        <v>148</v>
      </c>
      <c r="F128" s="171" t="s">
        <v>149</v>
      </c>
      <c r="G128" s="172" t="s">
        <v>143</v>
      </c>
      <c r="H128" s="173">
        <v>345.19</v>
      </c>
      <c r="I128" s="174"/>
      <c r="J128" s="175">
        <f>ROUND(I128*H128,2)</f>
        <v>0</v>
      </c>
      <c r="K128" s="176"/>
      <c r="L128" s="35"/>
      <c r="M128" s="177" t="s">
        <v>1</v>
      </c>
      <c r="N128" s="178" t="s">
        <v>40</v>
      </c>
      <c r="O128" s="73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416</v>
      </c>
    </row>
    <row r="129" s="2" customFormat="1" ht="44.25" customHeight="1">
      <c r="A129" s="34"/>
      <c r="B129" s="168"/>
      <c r="C129" s="169" t="s">
        <v>96</v>
      </c>
      <c r="D129" s="169" t="s">
        <v>140</v>
      </c>
      <c r="E129" s="170" t="s">
        <v>151</v>
      </c>
      <c r="F129" s="171" t="s">
        <v>152</v>
      </c>
      <c r="G129" s="172" t="s">
        <v>143</v>
      </c>
      <c r="H129" s="173">
        <v>137.65000000000001</v>
      </c>
      <c r="I129" s="174"/>
      <c r="J129" s="175">
        <f>ROUND(I129*H129,2)</f>
        <v>0</v>
      </c>
      <c r="K129" s="176"/>
      <c r="L129" s="35"/>
      <c r="M129" s="177" t="s">
        <v>1</v>
      </c>
      <c r="N129" s="178" t="s">
        <v>40</v>
      </c>
      <c r="O129" s="73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90</v>
      </c>
      <c r="AT129" s="181" t="s">
        <v>140</v>
      </c>
      <c r="AU129" s="181" t="s">
        <v>84</v>
      </c>
      <c r="AY129" s="15" t="s">
        <v>138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5" t="s">
        <v>80</v>
      </c>
      <c r="BK129" s="182">
        <f>ROUND(I129*H129,2)</f>
        <v>0</v>
      </c>
      <c r="BL129" s="15" t="s">
        <v>90</v>
      </c>
      <c r="BM129" s="181" t="s">
        <v>8</v>
      </c>
    </row>
    <row r="130" s="2" customFormat="1" ht="66.75" customHeight="1">
      <c r="A130" s="34"/>
      <c r="B130" s="168"/>
      <c r="C130" s="169" t="s">
        <v>174</v>
      </c>
      <c r="D130" s="169" t="s">
        <v>140</v>
      </c>
      <c r="E130" s="170" t="s">
        <v>417</v>
      </c>
      <c r="F130" s="171" t="s">
        <v>418</v>
      </c>
      <c r="G130" s="172" t="s">
        <v>143</v>
      </c>
      <c r="H130" s="173">
        <v>27.84</v>
      </c>
      <c r="I130" s="174"/>
      <c r="J130" s="175">
        <f>ROUND(I130*H130,2)</f>
        <v>0</v>
      </c>
      <c r="K130" s="176"/>
      <c r="L130" s="35"/>
      <c r="M130" s="177" t="s">
        <v>1</v>
      </c>
      <c r="N130" s="178" t="s">
        <v>40</v>
      </c>
      <c r="O130" s="73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1" t="s">
        <v>90</v>
      </c>
      <c r="AT130" s="181" t="s">
        <v>140</v>
      </c>
      <c r="AU130" s="181" t="s">
        <v>84</v>
      </c>
      <c r="AY130" s="15" t="s">
        <v>138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5" t="s">
        <v>80</v>
      </c>
      <c r="BK130" s="182">
        <f>ROUND(I130*H130,2)</f>
        <v>0</v>
      </c>
      <c r="BL130" s="15" t="s">
        <v>90</v>
      </c>
      <c r="BM130" s="181" t="s">
        <v>177</v>
      </c>
    </row>
    <row r="131" s="2" customFormat="1" ht="16.5" customHeight="1">
      <c r="A131" s="34"/>
      <c r="B131" s="168"/>
      <c r="C131" s="183" t="s">
        <v>163</v>
      </c>
      <c r="D131" s="183" t="s">
        <v>159</v>
      </c>
      <c r="E131" s="184" t="s">
        <v>419</v>
      </c>
      <c r="F131" s="185" t="s">
        <v>420</v>
      </c>
      <c r="G131" s="186" t="s">
        <v>162</v>
      </c>
      <c r="H131" s="187">
        <v>55.68</v>
      </c>
      <c r="I131" s="188"/>
      <c r="J131" s="189">
        <f>ROUND(I131*H131,2)</f>
        <v>0</v>
      </c>
      <c r="K131" s="190"/>
      <c r="L131" s="191"/>
      <c r="M131" s="192" t="s">
        <v>1</v>
      </c>
      <c r="N131" s="193" t="s">
        <v>40</v>
      </c>
      <c r="O131" s="73"/>
      <c r="P131" s="179">
        <f>O131*H131</f>
        <v>0</v>
      </c>
      <c r="Q131" s="179">
        <v>1</v>
      </c>
      <c r="R131" s="179">
        <f>Q131*H131</f>
        <v>55.68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163</v>
      </c>
      <c r="AT131" s="181" t="s">
        <v>159</v>
      </c>
      <c r="AU131" s="181" t="s">
        <v>84</v>
      </c>
      <c r="AY131" s="15" t="s">
        <v>138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5" t="s">
        <v>80</v>
      </c>
      <c r="BK131" s="182">
        <f>ROUND(I131*H131,2)</f>
        <v>0</v>
      </c>
      <c r="BL131" s="15" t="s">
        <v>90</v>
      </c>
      <c r="BM131" s="181" t="s">
        <v>180</v>
      </c>
    </row>
    <row r="132" s="12" customFormat="1" ht="22.8" customHeight="1">
      <c r="A132" s="12"/>
      <c r="B132" s="155"/>
      <c r="C132" s="12"/>
      <c r="D132" s="156" t="s">
        <v>74</v>
      </c>
      <c r="E132" s="166" t="s">
        <v>84</v>
      </c>
      <c r="F132" s="166" t="s">
        <v>168</v>
      </c>
      <c r="G132" s="12"/>
      <c r="H132" s="12"/>
      <c r="I132" s="158"/>
      <c r="J132" s="167">
        <f>BK132</f>
        <v>0</v>
      </c>
      <c r="K132" s="12"/>
      <c r="L132" s="155"/>
      <c r="M132" s="160"/>
      <c r="N132" s="161"/>
      <c r="O132" s="161"/>
      <c r="P132" s="162">
        <f>SUM(P133:P134)</f>
        <v>0</v>
      </c>
      <c r="Q132" s="161"/>
      <c r="R132" s="162">
        <f>SUM(R133:R134)</f>
        <v>20.065779900652004</v>
      </c>
      <c r="S132" s="161"/>
      <c r="T132" s="163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6" t="s">
        <v>80</v>
      </c>
      <c r="AT132" s="164" t="s">
        <v>74</v>
      </c>
      <c r="AU132" s="164" t="s">
        <v>80</v>
      </c>
      <c r="AY132" s="156" t="s">
        <v>138</v>
      </c>
      <c r="BK132" s="165">
        <f>SUM(BK133:BK134)</f>
        <v>0</v>
      </c>
    </row>
    <row r="133" s="2" customFormat="1" ht="24.15" customHeight="1">
      <c r="A133" s="34"/>
      <c r="B133" s="168"/>
      <c r="C133" s="169" t="s">
        <v>181</v>
      </c>
      <c r="D133" s="169" t="s">
        <v>140</v>
      </c>
      <c r="E133" s="170" t="s">
        <v>175</v>
      </c>
      <c r="F133" s="171" t="s">
        <v>176</v>
      </c>
      <c r="G133" s="172" t="s">
        <v>143</v>
      </c>
      <c r="H133" s="173">
        <v>6.0800000000000001</v>
      </c>
      <c r="I133" s="174"/>
      <c r="J133" s="175">
        <f>ROUND(I133*H133,2)</f>
        <v>0</v>
      </c>
      <c r="K133" s="176"/>
      <c r="L133" s="35"/>
      <c r="M133" s="177" t="s">
        <v>1</v>
      </c>
      <c r="N133" s="178" t="s">
        <v>40</v>
      </c>
      <c r="O133" s="73"/>
      <c r="P133" s="179">
        <f>O133*H133</f>
        <v>0</v>
      </c>
      <c r="Q133" s="179">
        <v>2.1600000000000001</v>
      </c>
      <c r="R133" s="179">
        <f>Q133*H133</f>
        <v>13.132800000000001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90</v>
      </c>
      <c r="AT133" s="181" t="s">
        <v>140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90</v>
      </c>
      <c r="BM133" s="181" t="s">
        <v>184</v>
      </c>
    </row>
    <row r="134" s="2" customFormat="1" ht="24.15" customHeight="1">
      <c r="A134" s="34"/>
      <c r="B134" s="168"/>
      <c r="C134" s="169" t="s">
        <v>153</v>
      </c>
      <c r="D134" s="169" t="s">
        <v>140</v>
      </c>
      <c r="E134" s="170" t="s">
        <v>178</v>
      </c>
      <c r="F134" s="171" t="s">
        <v>179</v>
      </c>
      <c r="G134" s="172" t="s">
        <v>143</v>
      </c>
      <c r="H134" s="173">
        <v>3.0129999999999999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2.3010222040000001</v>
      </c>
      <c r="R134" s="179">
        <f>Q134*H134</f>
        <v>6.9329799006520005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90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90</v>
      </c>
      <c r="BM134" s="181" t="s">
        <v>187</v>
      </c>
    </row>
    <row r="135" s="12" customFormat="1" ht="22.8" customHeight="1">
      <c r="A135" s="12"/>
      <c r="B135" s="155"/>
      <c r="C135" s="12"/>
      <c r="D135" s="156" t="s">
        <v>74</v>
      </c>
      <c r="E135" s="166" t="s">
        <v>163</v>
      </c>
      <c r="F135" s="166" t="s">
        <v>246</v>
      </c>
      <c r="G135" s="12"/>
      <c r="H135" s="12"/>
      <c r="I135" s="158"/>
      <c r="J135" s="167">
        <f>BK135</f>
        <v>0</v>
      </c>
      <c r="K135" s="12"/>
      <c r="L135" s="155"/>
      <c r="M135" s="160"/>
      <c r="N135" s="161"/>
      <c r="O135" s="161"/>
      <c r="P135" s="162">
        <f>SUM(P136:P147)</f>
        <v>0</v>
      </c>
      <c r="Q135" s="161"/>
      <c r="R135" s="162">
        <f>SUM(R136:R147)</f>
        <v>1.3410812000000001</v>
      </c>
      <c r="S135" s="161"/>
      <c r="T135" s="163">
        <f>SUM(T136:T147)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6" t="s">
        <v>80</v>
      </c>
      <c r="AT135" s="164" t="s">
        <v>74</v>
      </c>
      <c r="AU135" s="164" t="s">
        <v>80</v>
      </c>
      <c r="AY135" s="156" t="s">
        <v>138</v>
      </c>
      <c r="BK135" s="165">
        <f>SUM(BK136:BK147)</f>
        <v>0</v>
      </c>
    </row>
    <row r="136" s="2" customFormat="1" ht="44.25" customHeight="1">
      <c r="A136" s="34"/>
      <c r="B136" s="168"/>
      <c r="C136" s="169" t="s">
        <v>196</v>
      </c>
      <c r="D136" s="169" t="s">
        <v>140</v>
      </c>
      <c r="E136" s="170" t="s">
        <v>421</v>
      </c>
      <c r="F136" s="171" t="s">
        <v>422</v>
      </c>
      <c r="G136" s="172" t="s">
        <v>172</v>
      </c>
      <c r="H136" s="173">
        <v>60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90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90</v>
      </c>
      <c r="BM136" s="181" t="s">
        <v>199</v>
      </c>
    </row>
    <row r="137" s="2" customFormat="1" ht="33" customHeight="1">
      <c r="A137" s="34"/>
      <c r="B137" s="168"/>
      <c r="C137" s="169" t="s">
        <v>293</v>
      </c>
      <c r="D137" s="169" t="s">
        <v>140</v>
      </c>
      <c r="E137" s="170" t="s">
        <v>248</v>
      </c>
      <c r="F137" s="171" t="s">
        <v>423</v>
      </c>
      <c r="G137" s="172" t="s">
        <v>250</v>
      </c>
      <c r="H137" s="173">
        <v>6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1.9E-06</v>
      </c>
      <c r="R137" s="179">
        <f>Q137*H137</f>
        <v>1.1399999999999999E-05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90</v>
      </c>
      <c r="AT137" s="181" t="s">
        <v>140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90</v>
      </c>
      <c r="BM137" s="181" t="s">
        <v>424</v>
      </c>
    </row>
    <row r="138" s="2" customFormat="1" ht="16.5" customHeight="1">
      <c r="A138" s="34"/>
      <c r="B138" s="168"/>
      <c r="C138" s="183" t="s">
        <v>318</v>
      </c>
      <c r="D138" s="183" t="s">
        <v>159</v>
      </c>
      <c r="E138" s="184" t="s">
        <v>425</v>
      </c>
      <c r="F138" s="185" t="s">
        <v>426</v>
      </c>
      <c r="G138" s="186" t="s">
        <v>250</v>
      </c>
      <c r="H138" s="187">
        <v>6</v>
      </c>
      <c r="I138" s="188"/>
      <c r="J138" s="189">
        <f>ROUND(I138*H138,2)</f>
        <v>0</v>
      </c>
      <c r="K138" s="190"/>
      <c r="L138" s="191"/>
      <c r="M138" s="192" t="s">
        <v>1</v>
      </c>
      <c r="N138" s="193" t="s">
        <v>40</v>
      </c>
      <c r="O138" s="73"/>
      <c r="P138" s="179">
        <f>O138*H138</f>
        <v>0</v>
      </c>
      <c r="Q138" s="179">
        <v>0.0014</v>
      </c>
      <c r="R138" s="179">
        <f>Q138*H138</f>
        <v>0.0083999999999999995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163</v>
      </c>
      <c r="AT138" s="181" t="s">
        <v>159</v>
      </c>
      <c r="AU138" s="181" t="s">
        <v>84</v>
      </c>
      <c r="AY138" s="15" t="s">
        <v>138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5" t="s">
        <v>80</v>
      </c>
      <c r="BK138" s="182">
        <f>ROUND(I138*H138,2)</f>
        <v>0</v>
      </c>
      <c r="BL138" s="15" t="s">
        <v>90</v>
      </c>
      <c r="BM138" s="181" t="s">
        <v>427</v>
      </c>
    </row>
    <row r="139" s="2" customFormat="1" ht="37.8" customHeight="1">
      <c r="A139" s="34"/>
      <c r="B139" s="168"/>
      <c r="C139" s="169" t="s">
        <v>194</v>
      </c>
      <c r="D139" s="169" t="s">
        <v>140</v>
      </c>
      <c r="E139" s="170" t="s">
        <v>428</v>
      </c>
      <c r="F139" s="171" t="s">
        <v>429</v>
      </c>
      <c r="G139" s="172" t="s">
        <v>250</v>
      </c>
      <c r="H139" s="173">
        <v>2</v>
      </c>
      <c r="I139" s="174"/>
      <c r="J139" s="175">
        <f>ROUND(I139*H139,2)</f>
        <v>0</v>
      </c>
      <c r="K139" s="176"/>
      <c r="L139" s="35"/>
      <c r="M139" s="177" t="s">
        <v>1</v>
      </c>
      <c r="N139" s="178" t="s">
        <v>40</v>
      </c>
      <c r="O139" s="73"/>
      <c r="P139" s="179">
        <f>O139*H139</f>
        <v>0</v>
      </c>
      <c r="Q139" s="179">
        <v>1.9E-06</v>
      </c>
      <c r="R139" s="179">
        <f>Q139*H139</f>
        <v>3.8E-06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90</v>
      </c>
      <c r="AT139" s="181" t="s">
        <v>140</v>
      </c>
      <c r="AU139" s="181" t="s">
        <v>84</v>
      </c>
      <c r="AY139" s="15" t="s">
        <v>138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5" t="s">
        <v>80</v>
      </c>
      <c r="BK139" s="182">
        <f>ROUND(I139*H139,2)</f>
        <v>0</v>
      </c>
      <c r="BL139" s="15" t="s">
        <v>90</v>
      </c>
      <c r="BM139" s="181" t="s">
        <v>228</v>
      </c>
    </row>
    <row r="140" s="2" customFormat="1" ht="24.15" customHeight="1">
      <c r="A140" s="34"/>
      <c r="B140" s="168"/>
      <c r="C140" s="183" t="s">
        <v>289</v>
      </c>
      <c r="D140" s="183" t="s">
        <v>159</v>
      </c>
      <c r="E140" s="184" t="s">
        <v>430</v>
      </c>
      <c r="F140" s="185" t="s">
        <v>431</v>
      </c>
      <c r="G140" s="186" t="s">
        <v>250</v>
      </c>
      <c r="H140" s="187">
        <v>2</v>
      </c>
      <c r="I140" s="188"/>
      <c r="J140" s="189">
        <f>ROUND(I140*H140,2)</f>
        <v>0</v>
      </c>
      <c r="K140" s="190"/>
      <c r="L140" s="191"/>
      <c r="M140" s="192" t="s">
        <v>1</v>
      </c>
      <c r="N140" s="193" t="s">
        <v>40</v>
      </c>
      <c r="O140" s="73"/>
      <c r="P140" s="179">
        <f>O140*H140</f>
        <v>0</v>
      </c>
      <c r="Q140" s="179">
        <v>0.002</v>
      </c>
      <c r="R140" s="179">
        <f>Q140*H140</f>
        <v>0.0040000000000000001</v>
      </c>
      <c r="S140" s="179">
        <v>0</v>
      </c>
      <c r="T140" s="18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1" t="s">
        <v>163</v>
      </c>
      <c r="AT140" s="181" t="s">
        <v>159</v>
      </c>
      <c r="AU140" s="181" t="s">
        <v>84</v>
      </c>
      <c r="AY140" s="15" t="s">
        <v>138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5" t="s">
        <v>80</v>
      </c>
      <c r="BK140" s="182">
        <f>ROUND(I140*H140,2)</f>
        <v>0</v>
      </c>
      <c r="BL140" s="15" t="s">
        <v>90</v>
      </c>
      <c r="BM140" s="181" t="s">
        <v>432</v>
      </c>
    </row>
    <row r="141" s="2" customFormat="1" ht="24.15" customHeight="1">
      <c r="A141" s="34"/>
      <c r="B141" s="168"/>
      <c r="C141" s="169" t="s">
        <v>301</v>
      </c>
      <c r="D141" s="169" t="s">
        <v>140</v>
      </c>
      <c r="E141" s="170" t="s">
        <v>433</v>
      </c>
      <c r="F141" s="171" t="s">
        <v>434</v>
      </c>
      <c r="G141" s="172" t="s">
        <v>250</v>
      </c>
      <c r="H141" s="173">
        <v>1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0.010186000000000001</v>
      </c>
      <c r="R141" s="179">
        <f>Q141*H141</f>
        <v>0.010186000000000001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90</v>
      </c>
      <c r="AT141" s="181" t="s">
        <v>140</v>
      </c>
      <c r="AU141" s="181" t="s">
        <v>84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90</v>
      </c>
      <c r="BM141" s="181" t="s">
        <v>435</v>
      </c>
    </row>
    <row r="142" s="2" customFormat="1" ht="21.75" customHeight="1">
      <c r="A142" s="34"/>
      <c r="B142" s="168"/>
      <c r="C142" s="183" t="s">
        <v>305</v>
      </c>
      <c r="D142" s="183" t="s">
        <v>159</v>
      </c>
      <c r="E142" s="184" t="s">
        <v>436</v>
      </c>
      <c r="F142" s="185" t="s">
        <v>437</v>
      </c>
      <c r="G142" s="186" t="s">
        <v>250</v>
      </c>
      <c r="H142" s="187">
        <v>1</v>
      </c>
      <c r="I142" s="188"/>
      <c r="J142" s="189">
        <f>ROUND(I142*H142,2)</f>
        <v>0</v>
      </c>
      <c r="K142" s="190"/>
      <c r="L142" s="191"/>
      <c r="M142" s="192" t="s">
        <v>1</v>
      </c>
      <c r="N142" s="193" t="s">
        <v>40</v>
      </c>
      <c r="O142" s="73"/>
      <c r="P142" s="179">
        <f>O142*H142</f>
        <v>0</v>
      </c>
      <c r="Q142" s="179">
        <v>0.50600000000000001</v>
      </c>
      <c r="R142" s="179">
        <f>Q142*H142</f>
        <v>0.50600000000000001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163</v>
      </c>
      <c r="AT142" s="181" t="s">
        <v>159</v>
      </c>
      <c r="AU142" s="181" t="s">
        <v>84</v>
      </c>
      <c r="AY142" s="15" t="s">
        <v>138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5" t="s">
        <v>80</v>
      </c>
      <c r="BK142" s="182">
        <f>ROUND(I142*H142,2)</f>
        <v>0</v>
      </c>
      <c r="BL142" s="15" t="s">
        <v>90</v>
      </c>
      <c r="BM142" s="181" t="s">
        <v>438</v>
      </c>
    </row>
    <row r="143" s="2" customFormat="1" ht="24.15" customHeight="1">
      <c r="A143" s="34"/>
      <c r="B143" s="168"/>
      <c r="C143" s="169" t="s">
        <v>247</v>
      </c>
      <c r="D143" s="169" t="s">
        <v>140</v>
      </c>
      <c r="E143" s="170" t="s">
        <v>439</v>
      </c>
      <c r="F143" s="171" t="s">
        <v>440</v>
      </c>
      <c r="G143" s="172" t="s">
        <v>250</v>
      </c>
      <c r="H143" s="173">
        <v>1</v>
      </c>
      <c r="I143" s="174"/>
      <c r="J143" s="175">
        <f>ROUND(I143*H143,2)</f>
        <v>0</v>
      </c>
      <c r="K143" s="176"/>
      <c r="L143" s="35"/>
      <c r="M143" s="177" t="s">
        <v>1</v>
      </c>
      <c r="N143" s="178" t="s">
        <v>40</v>
      </c>
      <c r="O143" s="73"/>
      <c r="P143" s="179">
        <f>O143*H143</f>
        <v>0</v>
      </c>
      <c r="Q143" s="179">
        <v>0.01248</v>
      </c>
      <c r="R143" s="179">
        <f>Q143*H143</f>
        <v>0.01248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90</v>
      </c>
      <c r="AT143" s="181" t="s">
        <v>140</v>
      </c>
      <c r="AU143" s="181" t="s">
        <v>84</v>
      </c>
      <c r="AY143" s="15" t="s">
        <v>138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5" t="s">
        <v>80</v>
      </c>
      <c r="BK143" s="182">
        <f>ROUND(I143*H143,2)</f>
        <v>0</v>
      </c>
      <c r="BL143" s="15" t="s">
        <v>90</v>
      </c>
      <c r="BM143" s="181" t="s">
        <v>266</v>
      </c>
    </row>
    <row r="144" s="2" customFormat="1" ht="24.15" customHeight="1">
      <c r="A144" s="34"/>
      <c r="B144" s="168"/>
      <c r="C144" s="183" t="s">
        <v>222</v>
      </c>
      <c r="D144" s="183" t="s">
        <v>159</v>
      </c>
      <c r="E144" s="184" t="s">
        <v>441</v>
      </c>
      <c r="F144" s="185" t="s">
        <v>442</v>
      </c>
      <c r="G144" s="186" t="s">
        <v>250</v>
      </c>
      <c r="H144" s="187">
        <v>1</v>
      </c>
      <c r="I144" s="188"/>
      <c r="J144" s="189">
        <f>ROUND(I144*H144,2)</f>
        <v>0</v>
      </c>
      <c r="K144" s="190"/>
      <c r="L144" s="191"/>
      <c r="M144" s="192" t="s">
        <v>1</v>
      </c>
      <c r="N144" s="193" t="s">
        <v>40</v>
      </c>
      <c r="O144" s="73"/>
      <c r="P144" s="179">
        <f>O144*H144</f>
        <v>0</v>
      </c>
      <c r="Q144" s="179">
        <v>0.54800000000000004</v>
      </c>
      <c r="R144" s="179">
        <f>Q144*H144</f>
        <v>0.54800000000000004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163</v>
      </c>
      <c r="AT144" s="181" t="s">
        <v>159</v>
      </c>
      <c r="AU144" s="181" t="s">
        <v>84</v>
      </c>
      <c r="AY144" s="15" t="s">
        <v>138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5" t="s">
        <v>80</v>
      </c>
      <c r="BK144" s="182">
        <f>ROUND(I144*H144,2)</f>
        <v>0</v>
      </c>
      <c r="BL144" s="15" t="s">
        <v>90</v>
      </c>
      <c r="BM144" s="181" t="s">
        <v>443</v>
      </c>
    </row>
    <row r="145" s="2" customFormat="1" ht="24.15" customHeight="1">
      <c r="A145" s="34"/>
      <c r="B145" s="168"/>
      <c r="C145" s="169" t="s">
        <v>260</v>
      </c>
      <c r="D145" s="169" t="s">
        <v>140</v>
      </c>
      <c r="E145" s="170" t="s">
        <v>444</v>
      </c>
      <c r="F145" s="171" t="s">
        <v>445</v>
      </c>
      <c r="G145" s="172" t="s">
        <v>250</v>
      </c>
      <c r="H145" s="173">
        <v>1</v>
      </c>
      <c r="I145" s="174"/>
      <c r="J145" s="175">
        <f>ROUND(I145*H145,2)</f>
        <v>0</v>
      </c>
      <c r="K145" s="176"/>
      <c r="L145" s="35"/>
      <c r="M145" s="177" t="s">
        <v>1</v>
      </c>
      <c r="N145" s="178" t="s">
        <v>40</v>
      </c>
      <c r="O145" s="73"/>
      <c r="P145" s="179">
        <f>O145*H145</f>
        <v>0</v>
      </c>
      <c r="Q145" s="179">
        <v>0.089999999999999997</v>
      </c>
      <c r="R145" s="179">
        <f>Q145*H145</f>
        <v>0.089999999999999997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90</v>
      </c>
      <c r="AT145" s="181" t="s">
        <v>140</v>
      </c>
      <c r="AU145" s="181" t="s">
        <v>84</v>
      </c>
      <c r="AY145" s="15" t="s">
        <v>138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5" t="s">
        <v>80</v>
      </c>
      <c r="BK145" s="182">
        <f>ROUND(I145*H145,2)</f>
        <v>0</v>
      </c>
      <c r="BL145" s="15" t="s">
        <v>90</v>
      </c>
      <c r="BM145" s="181" t="s">
        <v>273</v>
      </c>
    </row>
    <row r="146" s="2" customFormat="1" ht="33" customHeight="1">
      <c r="A146" s="34"/>
      <c r="B146" s="168"/>
      <c r="C146" s="183" t="s">
        <v>206</v>
      </c>
      <c r="D146" s="183" t="s">
        <v>159</v>
      </c>
      <c r="E146" s="184" t="s">
        <v>446</v>
      </c>
      <c r="F146" s="185" t="s">
        <v>447</v>
      </c>
      <c r="G146" s="186" t="s">
        <v>250</v>
      </c>
      <c r="H146" s="187">
        <v>1</v>
      </c>
      <c r="I146" s="188"/>
      <c r="J146" s="189">
        <f>ROUND(I146*H146,2)</f>
        <v>0</v>
      </c>
      <c r="K146" s="190"/>
      <c r="L146" s="191"/>
      <c r="M146" s="192" t="s">
        <v>1</v>
      </c>
      <c r="N146" s="193" t="s">
        <v>40</v>
      </c>
      <c r="O146" s="73"/>
      <c r="P146" s="179">
        <f>O146*H146</f>
        <v>0</v>
      </c>
      <c r="Q146" s="179">
        <v>0.16200000000000001</v>
      </c>
      <c r="R146" s="179">
        <f>Q146*H146</f>
        <v>0.16200000000000001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163</v>
      </c>
      <c r="AT146" s="181" t="s">
        <v>159</v>
      </c>
      <c r="AU146" s="181" t="s">
        <v>84</v>
      </c>
      <c r="AY146" s="15" t="s">
        <v>138</v>
      </c>
      <c r="BE146" s="182">
        <f>IF(N146="základní",J146,0)</f>
        <v>0</v>
      </c>
      <c r="BF146" s="182">
        <f>IF(N146="snížená",J146,0)</f>
        <v>0</v>
      </c>
      <c r="BG146" s="182">
        <f>IF(N146="zákl. přenesená",J146,0)</f>
        <v>0</v>
      </c>
      <c r="BH146" s="182">
        <f>IF(N146="sníž. přenesená",J146,0)</f>
        <v>0</v>
      </c>
      <c r="BI146" s="182">
        <f>IF(N146="nulová",J146,0)</f>
        <v>0</v>
      </c>
      <c r="BJ146" s="15" t="s">
        <v>80</v>
      </c>
      <c r="BK146" s="182">
        <f>ROUND(I146*H146,2)</f>
        <v>0</v>
      </c>
      <c r="BL146" s="15" t="s">
        <v>90</v>
      </c>
      <c r="BM146" s="181" t="s">
        <v>277</v>
      </c>
    </row>
    <row r="147" s="2" customFormat="1" ht="24.15" customHeight="1">
      <c r="A147" s="34"/>
      <c r="B147" s="168"/>
      <c r="C147" s="169" t="s">
        <v>274</v>
      </c>
      <c r="D147" s="169" t="s">
        <v>140</v>
      </c>
      <c r="E147" s="170" t="s">
        <v>448</v>
      </c>
      <c r="F147" s="171" t="s">
        <v>449</v>
      </c>
      <c r="G147" s="172" t="s">
        <v>450</v>
      </c>
      <c r="H147" s="173">
        <v>1</v>
      </c>
      <c r="I147" s="174"/>
      <c r="J147" s="175">
        <f>ROUND(I147*H147,2)</f>
        <v>0</v>
      </c>
      <c r="K147" s="176"/>
      <c r="L147" s="35"/>
      <c r="M147" s="177" t="s">
        <v>1</v>
      </c>
      <c r="N147" s="178" t="s">
        <v>40</v>
      </c>
      <c r="O147" s="73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90</v>
      </c>
      <c r="AT147" s="181" t="s">
        <v>140</v>
      </c>
      <c r="AU147" s="181" t="s">
        <v>84</v>
      </c>
      <c r="AY147" s="15" t="s">
        <v>138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5" t="s">
        <v>80</v>
      </c>
      <c r="BK147" s="182">
        <f>ROUND(I147*H147,2)</f>
        <v>0</v>
      </c>
      <c r="BL147" s="15" t="s">
        <v>90</v>
      </c>
      <c r="BM147" s="181" t="s">
        <v>288</v>
      </c>
    </row>
    <row r="148" s="12" customFormat="1" ht="22.8" customHeight="1">
      <c r="A148" s="12"/>
      <c r="B148" s="155"/>
      <c r="C148" s="12"/>
      <c r="D148" s="156" t="s">
        <v>74</v>
      </c>
      <c r="E148" s="166" t="s">
        <v>309</v>
      </c>
      <c r="F148" s="166" t="s">
        <v>310</v>
      </c>
      <c r="G148" s="12"/>
      <c r="H148" s="12"/>
      <c r="I148" s="158"/>
      <c r="J148" s="167">
        <f>BK148</f>
        <v>0</v>
      </c>
      <c r="K148" s="12"/>
      <c r="L148" s="155"/>
      <c r="M148" s="160"/>
      <c r="N148" s="161"/>
      <c r="O148" s="161"/>
      <c r="P148" s="162">
        <f>SUM(P149:P150)</f>
        <v>0</v>
      </c>
      <c r="Q148" s="161"/>
      <c r="R148" s="162">
        <f>SUM(R149:R150)</f>
        <v>0</v>
      </c>
      <c r="S148" s="161"/>
      <c r="T148" s="163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6" t="s">
        <v>80</v>
      </c>
      <c r="AT148" s="164" t="s">
        <v>74</v>
      </c>
      <c r="AU148" s="164" t="s">
        <v>80</v>
      </c>
      <c r="AY148" s="156" t="s">
        <v>138</v>
      </c>
      <c r="BK148" s="165">
        <f>SUM(BK149:BK150)</f>
        <v>0</v>
      </c>
    </row>
    <row r="149" s="2" customFormat="1" ht="62.7" customHeight="1">
      <c r="A149" s="34"/>
      <c r="B149" s="168"/>
      <c r="C149" s="169" t="s">
        <v>278</v>
      </c>
      <c r="D149" s="169" t="s">
        <v>140</v>
      </c>
      <c r="E149" s="170" t="s">
        <v>451</v>
      </c>
      <c r="F149" s="171" t="s">
        <v>452</v>
      </c>
      <c r="G149" s="172" t="s">
        <v>162</v>
      </c>
      <c r="H149" s="173">
        <v>184.12000000000001</v>
      </c>
      <c r="I149" s="174"/>
      <c r="J149" s="175">
        <f>ROUND(I149*H149,2)</f>
        <v>0</v>
      </c>
      <c r="K149" s="176"/>
      <c r="L149" s="35"/>
      <c r="M149" s="177" t="s">
        <v>1</v>
      </c>
      <c r="N149" s="178" t="s">
        <v>40</v>
      </c>
      <c r="O149" s="73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90</v>
      </c>
      <c r="AT149" s="181" t="s">
        <v>140</v>
      </c>
      <c r="AU149" s="181" t="s">
        <v>84</v>
      </c>
      <c r="AY149" s="15" t="s">
        <v>138</v>
      </c>
      <c r="BE149" s="182">
        <f>IF(N149="základní",J149,0)</f>
        <v>0</v>
      </c>
      <c r="BF149" s="182">
        <f>IF(N149="snížená",J149,0)</f>
        <v>0</v>
      </c>
      <c r="BG149" s="182">
        <f>IF(N149="zákl. přenesená",J149,0)</f>
        <v>0</v>
      </c>
      <c r="BH149" s="182">
        <f>IF(N149="sníž. přenesená",J149,0)</f>
        <v>0</v>
      </c>
      <c r="BI149" s="182">
        <f>IF(N149="nulová",J149,0)</f>
        <v>0</v>
      </c>
      <c r="BJ149" s="15" t="s">
        <v>80</v>
      </c>
      <c r="BK149" s="182">
        <f>ROUND(I149*H149,2)</f>
        <v>0</v>
      </c>
      <c r="BL149" s="15" t="s">
        <v>90</v>
      </c>
      <c r="BM149" s="181" t="s">
        <v>292</v>
      </c>
    </row>
    <row r="150" s="2" customFormat="1" ht="49.05" customHeight="1">
      <c r="A150" s="34"/>
      <c r="B150" s="168"/>
      <c r="C150" s="169" t="s">
        <v>282</v>
      </c>
      <c r="D150" s="169" t="s">
        <v>140</v>
      </c>
      <c r="E150" s="170" t="s">
        <v>453</v>
      </c>
      <c r="F150" s="171" t="s">
        <v>454</v>
      </c>
      <c r="G150" s="172" t="s">
        <v>162</v>
      </c>
      <c r="H150" s="173">
        <v>1.077</v>
      </c>
      <c r="I150" s="174"/>
      <c r="J150" s="175">
        <f>ROUND(I150*H150,2)</f>
        <v>0</v>
      </c>
      <c r="K150" s="176"/>
      <c r="L150" s="35"/>
      <c r="M150" s="195" t="s">
        <v>1</v>
      </c>
      <c r="N150" s="196" t="s">
        <v>40</v>
      </c>
      <c r="O150" s="197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1" t="s">
        <v>90</v>
      </c>
      <c r="AT150" s="181" t="s">
        <v>140</v>
      </c>
      <c r="AU150" s="181" t="s">
        <v>84</v>
      </c>
      <c r="AY150" s="15" t="s">
        <v>138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5" t="s">
        <v>80</v>
      </c>
      <c r="BK150" s="182">
        <f>ROUND(I150*H150,2)</f>
        <v>0</v>
      </c>
      <c r="BL150" s="15" t="s">
        <v>90</v>
      </c>
      <c r="BM150" s="181" t="s">
        <v>296</v>
      </c>
    </row>
    <row r="151" s="2" customFormat="1" ht="6.96" customHeight="1">
      <c r="A151" s="34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35"/>
      <c r="M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</sheetData>
  <autoFilter ref="C120:K15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92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455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ROUND((SUM(BE121:BE150)),  2)</f>
        <v>0</v>
      </c>
      <c r="G33" s="34"/>
      <c r="H33" s="34"/>
      <c r="I33" s="124">
        <v>0.20999999999999999</v>
      </c>
      <c r="J33" s="123">
        <f>ROUND(((SUM(BE121:BE150))*I33),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ROUND((SUM(BF121:BF150)),  2)</f>
        <v>0</v>
      </c>
      <c r="G34" s="34"/>
      <c r="H34" s="34"/>
      <c r="I34" s="124">
        <v>0.12</v>
      </c>
      <c r="J34" s="123">
        <f>ROUND(((SUM(BF121:BF150))*I34),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ROUND((SUM(BG121:BG150)),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ROUND((SUM(BH121:BH150)),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ROUND((SUM(BI121:BI150)),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4 - SO 04 Kanalizace dešťová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J121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J122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111</v>
      </c>
      <c r="E98" s="142"/>
      <c r="F98" s="142"/>
      <c r="G98" s="142"/>
      <c r="H98" s="142"/>
      <c r="I98" s="142"/>
      <c r="J98" s="143">
        <f>J123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112</v>
      </c>
      <c r="E99" s="142"/>
      <c r="F99" s="142"/>
      <c r="G99" s="142"/>
      <c r="H99" s="142"/>
      <c r="I99" s="142"/>
      <c r="J99" s="143">
        <f>J132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116</v>
      </c>
      <c r="E100" s="142"/>
      <c r="F100" s="142"/>
      <c r="G100" s="142"/>
      <c r="H100" s="142"/>
      <c r="I100" s="142"/>
      <c r="J100" s="143">
        <f>J135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40"/>
      <c r="C101" s="10"/>
      <c r="D101" s="141" t="s">
        <v>118</v>
      </c>
      <c r="E101" s="142"/>
      <c r="F101" s="142"/>
      <c r="G101" s="142"/>
      <c r="H101" s="142"/>
      <c r="I101" s="142"/>
      <c r="J101" s="143">
        <f>J148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16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17" t="str">
        <f>E7</f>
        <v>Novostavba skladovacího žlabu - zastřešené hnojiště</v>
      </c>
      <c r="F111" s="28"/>
      <c r="G111" s="28"/>
      <c r="H111" s="28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103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E9</f>
        <v>4 - SO 04 Kanalizace dešťová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F12</f>
        <v xml:space="preserve"> </v>
      </c>
      <c r="G115" s="34"/>
      <c r="H115" s="34"/>
      <c r="I115" s="28" t="s">
        <v>22</v>
      </c>
      <c r="J115" s="65" t="str">
        <f>IF(J12="","",J12)</f>
        <v>22. 8. 2025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E15</f>
        <v>Zemědělská společnost Devět křížů a.s.</v>
      </c>
      <c r="G117" s="34"/>
      <c r="H117" s="34"/>
      <c r="I117" s="28" t="s">
        <v>30</v>
      </c>
      <c r="J117" s="32" t="str">
        <f>E21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4"/>
      <c r="E118" s="34"/>
      <c r="F118" s="23" t="str">
        <f>IF(E18="","",E18)</f>
        <v>Vyplň údaj</v>
      </c>
      <c r="G118" s="34"/>
      <c r="H118" s="34"/>
      <c r="I118" s="28" t="s">
        <v>33</v>
      </c>
      <c r="J118" s="32" t="str">
        <f>E24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44"/>
      <c r="B120" s="145"/>
      <c r="C120" s="146" t="s">
        <v>124</v>
      </c>
      <c r="D120" s="147" t="s">
        <v>60</v>
      </c>
      <c r="E120" s="147" t="s">
        <v>56</v>
      </c>
      <c r="F120" s="147" t="s">
        <v>57</v>
      </c>
      <c r="G120" s="147" t="s">
        <v>125</v>
      </c>
      <c r="H120" s="147" t="s">
        <v>126</v>
      </c>
      <c r="I120" s="147" t="s">
        <v>127</v>
      </c>
      <c r="J120" s="148" t="s">
        <v>107</v>
      </c>
      <c r="K120" s="149" t="s">
        <v>128</v>
      </c>
      <c r="L120" s="150"/>
      <c r="M120" s="82" t="s">
        <v>1</v>
      </c>
      <c r="N120" s="83" t="s">
        <v>39</v>
      </c>
      <c r="O120" s="83" t="s">
        <v>129</v>
      </c>
      <c r="P120" s="83" t="s">
        <v>130</v>
      </c>
      <c r="Q120" s="83" t="s">
        <v>131</v>
      </c>
      <c r="R120" s="83" t="s">
        <v>132</v>
      </c>
      <c r="S120" s="83" t="s">
        <v>133</v>
      </c>
      <c r="T120" s="84" t="s">
        <v>134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34"/>
      <c r="B121" s="35"/>
      <c r="C121" s="89" t="s">
        <v>135</v>
      </c>
      <c r="D121" s="34"/>
      <c r="E121" s="34"/>
      <c r="F121" s="34"/>
      <c r="G121" s="34"/>
      <c r="H121" s="34"/>
      <c r="I121" s="34"/>
      <c r="J121" s="151">
        <f>BK121</f>
        <v>0</v>
      </c>
      <c r="K121" s="34"/>
      <c r="L121" s="35"/>
      <c r="M121" s="85"/>
      <c r="N121" s="69"/>
      <c r="O121" s="86"/>
      <c r="P121" s="152">
        <f>P122</f>
        <v>0</v>
      </c>
      <c r="Q121" s="86"/>
      <c r="R121" s="152">
        <f>R122</f>
        <v>144.926827956632</v>
      </c>
      <c r="S121" s="86"/>
      <c r="T121" s="153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109</v>
      </c>
      <c r="BK121" s="154">
        <f>BK122</f>
        <v>0</v>
      </c>
    </row>
    <row r="122" s="12" customFormat="1" ht="25.92" customHeight="1">
      <c r="A122" s="12"/>
      <c r="B122" s="155"/>
      <c r="C122" s="12"/>
      <c r="D122" s="156" t="s">
        <v>74</v>
      </c>
      <c r="E122" s="157" t="s">
        <v>136</v>
      </c>
      <c r="F122" s="157" t="s">
        <v>137</v>
      </c>
      <c r="G122" s="12"/>
      <c r="H122" s="12"/>
      <c r="I122" s="158"/>
      <c r="J122" s="159">
        <f>BK122</f>
        <v>0</v>
      </c>
      <c r="K122" s="12"/>
      <c r="L122" s="155"/>
      <c r="M122" s="160"/>
      <c r="N122" s="161"/>
      <c r="O122" s="161"/>
      <c r="P122" s="162">
        <f>P123+P132+P135+P148</f>
        <v>0</v>
      </c>
      <c r="Q122" s="161"/>
      <c r="R122" s="162">
        <f>R123+R132+R135+R148</f>
        <v>144.926827956632</v>
      </c>
      <c r="S122" s="161"/>
      <c r="T122" s="163">
        <f>T123+T132+T135+T148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80</v>
      </c>
      <c r="AT122" s="164" t="s">
        <v>74</v>
      </c>
      <c r="AU122" s="164" t="s">
        <v>75</v>
      </c>
      <c r="AY122" s="156" t="s">
        <v>138</v>
      </c>
      <c r="BK122" s="165">
        <f>BK123+BK132+BK135+BK148</f>
        <v>0</v>
      </c>
    </row>
    <row r="123" s="12" customFormat="1" ht="22.8" customHeight="1">
      <c r="A123" s="12"/>
      <c r="B123" s="155"/>
      <c r="C123" s="12"/>
      <c r="D123" s="156" t="s">
        <v>74</v>
      </c>
      <c r="E123" s="166" t="s">
        <v>80</v>
      </c>
      <c r="F123" s="166" t="s">
        <v>139</v>
      </c>
      <c r="G123" s="12"/>
      <c r="H123" s="12"/>
      <c r="I123" s="158"/>
      <c r="J123" s="167">
        <f>BK123</f>
        <v>0</v>
      </c>
      <c r="K123" s="12"/>
      <c r="L123" s="155"/>
      <c r="M123" s="160"/>
      <c r="N123" s="161"/>
      <c r="O123" s="161"/>
      <c r="P123" s="162">
        <f>SUM(P124:P131)</f>
        <v>0</v>
      </c>
      <c r="Q123" s="161"/>
      <c r="R123" s="162">
        <f>SUM(R124:R131)</f>
        <v>95.359999999999999</v>
      </c>
      <c r="S123" s="161"/>
      <c r="T123" s="163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80</v>
      </c>
      <c r="AT123" s="164" t="s">
        <v>74</v>
      </c>
      <c r="AU123" s="164" t="s">
        <v>80</v>
      </c>
      <c r="AY123" s="156" t="s">
        <v>138</v>
      </c>
      <c r="BK123" s="165">
        <f>SUM(BK124:BK131)</f>
        <v>0</v>
      </c>
    </row>
    <row r="124" s="2" customFormat="1" ht="49.05" customHeight="1">
      <c r="A124" s="34"/>
      <c r="B124" s="168"/>
      <c r="C124" s="169" t="s">
        <v>80</v>
      </c>
      <c r="D124" s="169" t="s">
        <v>140</v>
      </c>
      <c r="E124" s="170" t="s">
        <v>141</v>
      </c>
      <c r="F124" s="171" t="s">
        <v>142</v>
      </c>
      <c r="G124" s="172" t="s">
        <v>143</v>
      </c>
      <c r="H124" s="173">
        <v>340.19999999999999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84</v>
      </c>
    </row>
    <row r="125" s="2" customFormat="1" ht="44.25" customHeight="1">
      <c r="A125" s="34"/>
      <c r="B125" s="168"/>
      <c r="C125" s="169" t="s">
        <v>84</v>
      </c>
      <c r="D125" s="169" t="s">
        <v>140</v>
      </c>
      <c r="E125" s="170" t="s">
        <v>414</v>
      </c>
      <c r="F125" s="171" t="s">
        <v>415</v>
      </c>
      <c r="G125" s="172" t="s">
        <v>143</v>
      </c>
      <c r="H125" s="173">
        <v>143.03999999999999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90</v>
      </c>
      <c r="AT125" s="181" t="s">
        <v>140</v>
      </c>
      <c r="AU125" s="181" t="s">
        <v>84</v>
      </c>
      <c r="AY125" s="15" t="s">
        <v>138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5" t="s">
        <v>80</v>
      </c>
      <c r="BK125" s="182">
        <f>ROUND(I125*H125,2)</f>
        <v>0</v>
      </c>
      <c r="BL125" s="15" t="s">
        <v>90</v>
      </c>
      <c r="BM125" s="181" t="s">
        <v>90</v>
      </c>
    </row>
    <row r="126" s="2" customFormat="1" ht="62.7" customHeight="1">
      <c r="A126" s="34"/>
      <c r="B126" s="168"/>
      <c r="C126" s="169" t="s">
        <v>87</v>
      </c>
      <c r="D126" s="169" t="s">
        <v>140</v>
      </c>
      <c r="E126" s="170" t="s">
        <v>144</v>
      </c>
      <c r="F126" s="171" t="s">
        <v>145</v>
      </c>
      <c r="G126" s="172" t="s">
        <v>143</v>
      </c>
      <c r="H126" s="173">
        <v>778.79999999999995</v>
      </c>
      <c r="I126" s="174"/>
      <c r="J126" s="175">
        <f>ROUND(I126*H126,2)</f>
        <v>0</v>
      </c>
      <c r="K126" s="176"/>
      <c r="L126" s="35"/>
      <c r="M126" s="177" t="s">
        <v>1</v>
      </c>
      <c r="N126" s="178" t="s">
        <v>40</v>
      </c>
      <c r="O126" s="73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90</v>
      </c>
      <c r="AT126" s="181" t="s">
        <v>140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96</v>
      </c>
    </row>
    <row r="127" s="2" customFormat="1" ht="44.25" customHeight="1">
      <c r="A127" s="34"/>
      <c r="B127" s="168"/>
      <c r="C127" s="169" t="s">
        <v>90</v>
      </c>
      <c r="D127" s="169" t="s">
        <v>140</v>
      </c>
      <c r="E127" s="170" t="s">
        <v>146</v>
      </c>
      <c r="F127" s="171" t="s">
        <v>147</v>
      </c>
      <c r="G127" s="172" t="s">
        <v>143</v>
      </c>
      <c r="H127" s="173">
        <v>295.56</v>
      </c>
      <c r="I127" s="174"/>
      <c r="J127" s="175">
        <f>ROUND(I127*H127,2)</f>
        <v>0</v>
      </c>
      <c r="K127" s="176"/>
      <c r="L127" s="35"/>
      <c r="M127" s="177" t="s">
        <v>1</v>
      </c>
      <c r="N127" s="178" t="s">
        <v>40</v>
      </c>
      <c r="O127" s="73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90</v>
      </c>
      <c r="AT127" s="181" t="s">
        <v>140</v>
      </c>
      <c r="AU127" s="181" t="s">
        <v>84</v>
      </c>
      <c r="AY127" s="15" t="s">
        <v>138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5" t="s">
        <v>80</v>
      </c>
      <c r="BK127" s="182">
        <f>ROUND(I127*H127,2)</f>
        <v>0</v>
      </c>
      <c r="BL127" s="15" t="s">
        <v>90</v>
      </c>
      <c r="BM127" s="181" t="s">
        <v>163</v>
      </c>
    </row>
    <row r="128" s="2" customFormat="1" ht="16.5" customHeight="1">
      <c r="A128" s="34"/>
      <c r="B128" s="168"/>
      <c r="C128" s="169" t="s">
        <v>93</v>
      </c>
      <c r="D128" s="169" t="s">
        <v>140</v>
      </c>
      <c r="E128" s="170" t="s">
        <v>148</v>
      </c>
      <c r="F128" s="171" t="s">
        <v>149</v>
      </c>
      <c r="G128" s="172" t="s">
        <v>143</v>
      </c>
      <c r="H128" s="173">
        <v>778.79999999999995</v>
      </c>
      <c r="I128" s="174"/>
      <c r="J128" s="175">
        <f>ROUND(I128*H128,2)</f>
        <v>0</v>
      </c>
      <c r="K128" s="176"/>
      <c r="L128" s="35"/>
      <c r="M128" s="177" t="s">
        <v>1</v>
      </c>
      <c r="N128" s="178" t="s">
        <v>40</v>
      </c>
      <c r="O128" s="73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456</v>
      </c>
    </row>
    <row r="129" s="2" customFormat="1" ht="44.25" customHeight="1">
      <c r="A129" s="34"/>
      <c r="B129" s="168"/>
      <c r="C129" s="169" t="s">
        <v>96</v>
      </c>
      <c r="D129" s="169" t="s">
        <v>140</v>
      </c>
      <c r="E129" s="170" t="s">
        <v>151</v>
      </c>
      <c r="F129" s="171" t="s">
        <v>152</v>
      </c>
      <c r="G129" s="172" t="s">
        <v>143</v>
      </c>
      <c r="H129" s="173">
        <v>295.56</v>
      </c>
      <c r="I129" s="174"/>
      <c r="J129" s="175">
        <f>ROUND(I129*H129,2)</f>
        <v>0</v>
      </c>
      <c r="K129" s="176"/>
      <c r="L129" s="35"/>
      <c r="M129" s="177" t="s">
        <v>1</v>
      </c>
      <c r="N129" s="178" t="s">
        <v>40</v>
      </c>
      <c r="O129" s="73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90</v>
      </c>
      <c r="AT129" s="181" t="s">
        <v>140</v>
      </c>
      <c r="AU129" s="181" t="s">
        <v>84</v>
      </c>
      <c r="AY129" s="15" t="s">
        <v>138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5" t="s">
        <v>80</v>
      </c>
      <c r="BK129" s="182">
        <f>ROUND(I129*H129,2)</f>
        <v>0</v>
      </c>
      <c r="BL129" s="15" t="s">
        <v>90</v>
      </c>
      <c r="BM129" s="181" t="s">
        <v>8</v>
      </c>
    </row>
    <row r="130" s="2" customFormat="1" ht="66.75" customHeight="1">
      <c r="A130" s="34"/>
      <c r="B130" s="168"/>
      <c r="C130" s="169" t="s">
        <v>174</v>
      </c>
      <c r="D130" s="169" t="s">
        <v>140</v>
      </c>
      <c r="E130" s="170" t="s">
        <v>417</v>
      </c>
      <c r="F130" s="171" t="s">
        <v>418</v>
      </c>
      <c r="G130" s="172" t="s">
        <v>143</v>
      </c>
      <c r="H130" s="173">
        <v>47.68</v>
      </c>
      <c r="I130" s="174"/>
      <c r="J130" s="175">
        <f>ROUND(I130*H130,2)</f>
        <v>0</v>
      </c>
      <c r="K130" s="176"/>
      <c r="L130" s="35"/>
      <c r="M130" s="177" t="s">
        <v>1</v>
      </c>
      <c r="N130" s="178" t="s">
        <v>40</v>
      </c>
      <c r="O130" s="73"/>
      <c r="P130" s="179">
        <f>O130*H130</f>
        <v>0</v>
      </c>
      <c r="Q130" s="179">
        <v>0</v>
      </c>
      <c r="R130" s="179">
        <f>Q130*H130</f>
        <v>0</v>
      </c>
      <c r="S130" s="179">
        <v>0</v>
      </c>
      <c r="T130" s="180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1" t="s">
        <v>90</v>
      </c>
      <c r="AT130" s="181" t="s">
        <v>140</v>
      </c>
      <c r="AU130" s="181" t="s">
        <v>84</v>
      </c>
      <c r="AY130" s="15" t="s">
        <v>138</v>
      </c>
      <c r="BE130" s="182">
        <f>IF(N130="základní",J130,0)</f>
        <v>0</v>
      </c>
      <c r="BF130" s="182">
        <f>IF(N130="snížená",J130,0)</f>
        <v>0</v>
      </c>
      <c r="BG130" s="182">
        <f>IF(N130="zákl. přenesená",J130,0)</f>
        <v>0</v>
      </c>
      <c r="BH130" s="182">
        <f>IF(N130="sníž. přenesená",J130,0)</f>
        <v>0</v>
      </c>
      <c r="BI130" s="182">
        <f>IF(N130="nulová",J130,0)</f>
        <v>0</v>
      </c>
      <c r="BJ130" s="15" t="s">
        <v>80</v>
      </c>
      <c r="BK130" s="182">
        <f>ROUND(I130*H130,2)</f>
        <v>0</v>
      </c>
      <c r="BL130" s="15" t="s">
        <v>90</v>
      </c>
      <c r="BM130" s="181" t="s">
        <v>177</v>
      </c>
    </row>
    <row r="131" s="2" customFormat="1" ht="16.5" customHeight="1">
      <c r="A131" s="34"/>
      <c r="B131" s="168"/>
      <c r="C131" s="183" t="s">
        <v>163</v>
      </c>
      <c r="D131" s="183" t="s">
        <v>159</v>
      </c>
      <c r="E131" s="184" t="s">
        <v>419</v>
      </c>
      <c r="F131" s="185" t="s">
        <v>420</v>
      </c>
      <c r="G131" s="186" t="s">
        <v>162</v>
      </c>
      <c r="H131" s="187">
        <v>95.359999999999999</v>
      </c>
      <c r="I131" s="188"/>
      <c r="J131" s="189">
        <f>ROUND(I131*H131,2)</f>
        <v>0</v>
      </c>
      <c r="K131" s="190"/>
      <c r="L131" s="191"/>
      <c r="M131" s="192" t="s">
        <v>1</v>
      </c>
      <c r="N131" s="193" t="s">
        <v>40</v>
      </c>
      <c r="O131" s="73"/>
      <c r="P131" s="179">
        <f>O131*H131</f>
        <v>0</v>
      </c>
      <c r="Q131" s="179">
        <v>1</v>
      </c>
      <c r="R131" s="179">
        <f>Q131*H131</f>
        <v>95.359999999999999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163</v>
      </c>
      <c r="AT131" s="181" t="s">
        <v>159</v>
      </c>
      <c r="AU131" s="181" t="s">
        <v>84</v>
      </c>
      <c r="AY131" s="15" t="s">
        <v>138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5" t="s">
        <v>80</v>
      </c>
      <c r="BK131" s="182">
        <f>ROUND(I131*H131,2)</f>
        <v>0</v>
      </c>
      <c r="BL131" s="15" t="s">
        <v>90</v>
      </c>
      <c r="BM131" s="181" t="s">
        <v>180</v>
      </c>
    </row>
    <row r="132" s="12" customFormat="1" ht="22.8" customHeight="1">
      <c r="A132" s="12"/>
      <c r="B132" s="155"/>
      <c r="C132" s="12"/>
      <c r="D132" s="156" t="s">
        <v>74</v>
      </c>
      <c r="E132" s="166" t="s">
        <v>84</v>
      </c>
      <c r="F132" s="166" t="s">
        <v>168</v>
      </c>
      <c r="G132" s="12"/>
      <c r="H132" s="12"/>
      <c r="I132" s="158"/>
      <c r="J132" s="167">
        <f>BK132</f>
        <v>0</v>
      </c>
      <c r="K132" s="12"/>
      <c r="L132" s="155"/>
      <c r="M132" s="160"/>
      <c r="N132" s="161"/>
      <c r="O132" s="161"/>
      <c r="P132" s="162">
        <f>SUM(P133:P134)</f>
        <v>0</v>
      </c>
      <c r="Q132" s="161"/>
      <c r="R132" s="162">
        <f>SUM(R133:R134)</f>
        <v>48.219539156632003</v>
      </c>
      <c r="S132" s="161"/>
      <c r="T132" s="163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56" t="s">
        <v>80</v>
      </c>
      <c r="AT132" s="164" t="s">
        <v>74</v>
      </c>
      <c r="AU132" s="164" t="s">
        <v>80</v>
      </c>
      <c r="AY132" s="156" t="s">
        <v>138</v>
      </c>
      <c r="BK132" s="165">
        <f>SUM(BK133:BK134)</f>
        <v>0</v>
      </c>
    </row>
    <row r="133" s="2" customFormat="1" ht="24.15" customHeight="1">
      <c r="A133" s="34"/>
      <c r="B133" s="168"/>
      <c r="C133" s="169" t="s">
        <v>181</v>
      </c>
      <c r="D133" s="169" t="s">
        <v>140</v>
      </c>
      <c r="E133" s="170" t="s">
        <v>175</v>
      </c>
      <c r="F133" s="171" t="s">
        <v>176</v>
      </c>
      <c r="G133" s="172" t="s">
        <v>143</v>
      </c>
      <c r="H133" s="173">
        <v>14.592000000000001</v>
      </c>
      <c r="I133" s="174"/>
      <c r="J133" s="175">
        <f>ROUND(I133*H133,2)</f>
        <v>0</v>
      </c>
      <c r="K133" s="176"/>
      <c r="L133" s="35"/>
      <c r="M133" s="177" t="s">
        <v>1</v>
      </c>
      <c r="N133" s="178" t="s">
        <v>40</v>
      </c>
      <c r="O133" s="73"/>
      <c r="P133" s="179">
        <f>O133*H133</f>
        <v>0</v>
      </c>
      <c r="Q133" s="179">
        <v>2.1600000000000001</v>
      </c>
      <c r="R133" s="179">
        <f>Q133*H133</f>
        <v>31.518720000000002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90</v>
      </c>
      <c r="AT133" s="181" t="s">
        <v>140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90</v>
      </c>
      <c r="BM133" s="181" t="s">
        <v>184</v>
      </c>
    </row>
    <row r="134" s="2" customFormat="1" ht="24.15" customHeight="1">
      <c r="A134" s="34"/>
      <c r="B134" s="168"/>
      <c r="C134" s="169" t="s">
        <v>153</v>
      </c>
      <c r="D134" s="169" t="s">
        <v>140</v>
      </c>
      <c r="E134" s="170" t="s">
        <v>178</v>
      </c>
      <c r="F134" s="171" t="s">
        <v>179</v>
      </c>
      <c r="G134" s="172" t="s">
        <v>143</v>
      </c>
      <c r="H134" s="173">
        <v>7.258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2.3010222040000001</v>
      </c>
      <c r="R134" s="179">
        <f>Q134*H134</f>
        <v>16.700819156632001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90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90</v>
      </c>
      <c r="BM134" s="181" t="s">
        <v>187</v>
      </c>
    </row>
    <row r="135" s="12" customFormat="1" ht="22.8" customHeight="1">
      <c r="A135" s="12"/>
      <c r="B135" s="155"/>
      <c r="C135" s="12"/>
      <c r="D135" s="156" t="s">
        <v>74</v>
      </c>
      <c r="E135" s="166" t="s">
        <v>163</v>
      </c>
      <c r="F135" s="166" t="s">
        <v>246</v>
      </c>
      <c r="G135" s="12"/>
      <c r="H135" s="12"/>
      <c r="I135" s="158"/>
      <c r="J135" s="167">
        <f>BK135</f>
        <v>0</v>
      </c>
      <c r="K135" s="12"/>
      <c r="L135" s="155"/>
      <c r="M135" s="160"/>
      <c r="N135" s="161"/>
      <c r="O135" s="161"/>
      <c r="P135" s="162">
        <f>SUM(P136:P147)</f>
        <v>0</v>
      </c>
      <c r="Q135" s="161"/>
      <c r="R135" s="162">
        <f>SUM(R136:R147)</f>
        <v>1.3472888000000001</v>
      </c>
      <c r="S135" s="161"/>
      <c r="T135" s="163">
        <f>SUM(T136:T147)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56" t="s">
        <v>80</v>
      </c>
      <c r="AT135" s="164" t="s">
        <v>74</v>
      </c>
      <c r="AU135" s="164" t="s">
        <v>80</v>
      </c>
      <c r="AY135" s="156" t="s">
        <v>138</v>
      </c>
      <c r="BK135" s="165">
        <f>SUM(BK136:BK147)</f>
        <v>0</v>
      </c>
    </row>
    <row r="136" s="2" customFormat="1" ht="44.25" customHeight="1">
      <c r="A136" s="34"/>
      <c r="B136" s="168"/>
      <c r="C136" s="169" t="s">
        <v>188</v>
      </c>
      <c r="D136" s="169" t="s">
        <v>140</v>
      </c>
      <c r="E136" s="170" t="s">
        <v>421</v>
      </c>
      <c r="F136" s="171" t="s">
        <v>422</v>
      </c>
      <c r="G136" s="172" t="s">
        <v>172</v>
      </c>
      <c r="H136" s="173">
        <v>66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90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90</v>
      </c>
      <c r="BM136" s="181" t="s">
        <v>199</v>
      </c>
    </row>
    <row r="137" s="2" customFormat="1" ht="33" customHeight="1">
      <c r="A137" s="34"/>
      <c r="B137" s="168"/>
      <c r="C137" s="169" t="s">
        <v>8</v>
      </c>
      <c r="D137" s="169" t="s">
        <v>140</v>
      </c>
      <c r="E137" s="170" t="s">
        <v>248</v>
      </c>
      <c r="F137" s="171" t="s">
        <v>423</v>
      </c>
      <c r="G137" s="172" t="s">
        <v>250</v>
      </c>
      <c r="H137" s="173">
        <v>9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1.9E-06</v>
      </c>
      <c r="R137" s="179">
        <f>Q137*H137</f>
        <v>1.7099999999999999E-05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90</v>
      </c>
      <c r="AT137" s="181" t="s">
        <v>140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90</v>
      </c>
      <c r="BM137" s="181" t="s">
        <v>457</v>
      </c>
    </row>
    <row r="138" s="2" customFormat="1" ht="16.5" customHeight="1">
      <c r="A138" s="34"/>
      <c r="B138" s="168"/>
      <c r="C138" s="183" t="s">
        <v>196</v>
      </c>
      <c r="D138" s="183" t="s">
        <v>159</v>
      </c>
      <c r="E138" s="184" t="s">
        <v>425</v>
      </c>
      <c r="F138" s="185" t="s">
        <v>426</v>
      </c>
      <c r="G138" s="186" t="s">
        <v>250</v>
      </c>
      <c r="H138" s="187">
        <v>9</v>
      </c>
      <c r="I138" s="188"/>
      <c r="J138" s="189">
        <f>ROUND(I138*H138,2)</f>
        <v>0</v>
      </c>
      <c r="K138" s="190"/>
      <c r="L138" s="191"/>
      <c r="M138" s="192" t="s">
        <v>1</v>
      </c>
      <c r="N138" s="193" t="s">
        <v>40</v>
      </c>
      <c r="O138" s="73"/>
      <c r="P138" s="179">
        <f>O138*H138</f>
        <v>0</v>
      </c>
      <c r="Q138" s="179">
        <v>0.0014</v>
      </c>
      <c r="R138" s="179">
        <f>Q138*H138</f>
        <v>0.0126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163</v>
      </c>
      <c r="AT138" s="181" t="s">
        <v>159</v>
      </c>
      <c r="AU138" s="181" t="s">
        <v>84</v>
      </c>
      <c r="AY138" s="15" t="s">
        <v>138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5" t="s">
        <v>80</v>
      </c>
      <c r="BK138" s="182">
        <f>ROUND(I138*H138,2)</f>
        <v>0</v>
      </c>
      <c r="BL138" s="15" t="s">
        <v>90</v>
      </c>
      <c r="BM138" s="181" t="s">
        <v>458</v>
      </c>
    </row>
    <row r="139" s="2" customFormat="1" ht="37.8" customHeight="1">
      <c r="A139" s="34"/>
      <c r="B139" s="168"/>
      <c r="C139" s="169" t="s">
        <v>177</v>
      </c>
      <c r="D139" s="169" t="s">
        <v>140</v>
      </c>
      <c r="E139" s="170" t="s">
        <v>428</v>
      </c>
      <c r="F139" s="171" t="s">
        <v>429</v>
      </c>
      <c r="G139" s="172" t="s">
        <v>250</v>
      </c>
      <c r="H139" s="173">
        <v>3</v>
      </c>
      <c r="I139" s="174"/>
      <c r="J139" s="175">
        <f>ROUND(I139*H139,2)</f>
        <v>0</v>
      </c>
      <c r="K139" s="176"/>
      <c r="L139" s="35"/>
      <c r="M139" s="177" t="s">
        <v>1</v>
      </c>
      <c r="N139" s="178" t="s">
        <v>40</v>
      </c>
      <c r="O139" s="73"/>
      <c r="P139" s="179">
        <f>O139*H139</f>
        <v>0</v>
      </c>
      <c r="Q139" s="179">
        <v>1.9E-06</v>
      </c>
      <c r="R139" s="179">
        <f>Q139*H139</f>
        <v>5.6999999999999996E-06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90</v>
      </c>
      <c r="AT139" s="181" t="s">
        <v>140</v>
      </c>
      <c r="AU139" s="181" t="s">
        <v>84</v>
      </c>
      <c r="AY139" s="15" t="s">
        <v>138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5" t="s">
        <v>80</v>
      </c>
      <c r="BK139" s="182">
        <f>ROUND(I139*H139,2)</f>
        <v>0</v>
      </c>
      <c r="BL139" s="15" t="s">
        <v>90</v>
      </c>
      <c r="BM139" s="181" t="s">
        <v>245</v>
      </c>
    </row>
    <row r="140" s="2" customFormat="1" ht="24.15" customHeight="1">
      <c r="A140" s="34"/>
      <c r="B140" s="168"/>
      <c r="C140" s="183" t="s">
        <v>203</v>
      </c>
      <c r="D140" s="183" t="s">
        <v>159</v>
      </c>
      <c r="E140" s="184" t="s">
        <v>430</v>
      </c>
      <c r="F140" s="185" t="s">
        <v>431</v>
      </c>
      <c r="G140" s="186" t="s">
        <v>250</v>
      </c>
      <c r="H140" s="187">
        <v>3</v>
      </c>
      <c r="I140" s="188"/>
      <c r="J140" s="189">
        <f>ROUND(I140*H140,2)</f>
        <v>0</v>
      </c>
      <c r="K140" s="190"/>
      <c r="L140" s="191"/>
      <c r="M140" s="192" t="s">
        <v>1</v>
      </c>
      <c r="N140" s="193" t="s">
        <v>40</v>
      </c>
      <c r="O140" s="73"/>
      <c r="P140" s="179">
        <f>O140*H140</f>
        <v>0</v>
      </c>
      <c r="Q140" s="179">
        <v>0.002</v>
      </c>
      <c r="R140" s="179">
        <f>Q140*H140</f>
        <v>0.0060000000000000001</v>
      </c>
      <c r="S140" s="179">
        <v>0</v>
      </c>
      <c r="T140" s="18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1" t="s">
        <v>163</v>
      </c>
      <c r="AT140" s="181" t="s">
        <v>159</v>
      </c>
      <c r="AU140" s="181" t="s">
        <v>84</v>
      </c>
      <c r="AY140" s="15" t="s">
        <v>138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5" t="s">
        <v>80</v>
      </c>
      <c r="BK140" s="182">
        <f>ROUND(I140*H140,2)</f>
        <v>0</v>
      </c>
      <c r="BL140" s="15" t="s">
        <v>90</v>
      </c>
      <c r="BM140" s="181" t="s">
        <v>459</v>
      </c>
    </row>
    <row r="141" s="2" customFormat="1" ht="24.15" customHeight="1">
      <c r="A141" s="34"/>
      <c r="B141" s="168"/>
      <c r="C141" s="169" t="s">
        <v>180</v>
      </c>
      <c r="D141" s="169" t="s">
        <v>140</v>
      </c>
      <c r="E141" s="170" t="s">
        <v>433</v>
      </c>
      <c r="F141" s="171" t="s">
        <v>434</v>
      </c>
      <c r="G141" s="172" t="s">
        <v>250</v>
      </c>
      <c r="H141" s="173">
        <v>1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0.010186000000000001</v>
      </c>
      <c r="R141" s="179">
        <f>Q141*H141</f>
        <v>0.010186000000000001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90</v>
      </c>
      <c r="AT141" s="181" t="s">
        <v>140</v>
      </c>
      <c r="AU141" s="181" t="s">
        <v>84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90</v>
      </c>
      <c r="BM141" s="181" t="s">
        <v>460</v>
      </c>
    </row>
    <row r="142" s="2" customFormat="1" ht="21.75" customHeight="1">
      <c r="A142" s="34"/>
      <c r="B142" s="168"/>
      <c r="C142" s="183" t="s">
        <v>211</v>
      </c>
      <c r="D142" s="183" t="s">
        <v>159</v>
      </c>
      <c r="E142" s="184" t="s">
        <v>436</v>
      </c>
      <c r="F142" s="185" t="s">
        <v>437</v>
      </c>
      <c r="G142" s="186" t="s">
        <v>250</v>
      </c>
      <c r="H142" s="187">
        <v>1</v>
      </c>
      <c r="I142" s="188"/>
      <c r="J142" s="189">
        <f>ROUND(I142*H142,2)</f>
        <v>0</v>
      </c>
      <c r="K142" s="190"/>
      <c r="L142" s="191"/>
      <c r="M142" s="192" t="s">
        <v>1</v>
      </c>
      <c r="N142" s="193" t="s">
        <v>40</v>
      </c>
      <c r="O142" s="73"/>
      <c r="P142" s="179">
        <f>O142*H142</f>
        <v>0</v>
      </c>
      <c r="Q142" s="179">
        <v>0.50600000000000001</v>
      </c>
      <c r="R142" s="179">
        <f>Q142*H142</f>
        <v>0.50600000000000001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163</v>
      </c>
      <c r="AT142" s="181" t="s">
        <v>159</v>
      </c>
      <c r="AU142" s="181" t="s">
        <v>84</v>
      </c>
      <c r="AY142" s="15" t="s">
        <v>138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5" t="s">
        <v>80</v>
      </c>
      <c r="BK142" s="182">
        <f>ROUND(I142*H142,2)</f>
        <v>0</v>
      </c>
      <c r="BL142" s="15" t="s">
        <v>90</v>
      </c>
      <c r="BM142" s="181" t="s">
        <v>461</v>
      </c>
    </row>
    <row r="143" s="2" customFormat="1" ht="24.15" customHeight="1">
      <c r="A143" s="34"/>
      <c r="B143" s="168"/>
      <c r="C143" s="183" t="s">
        <v>184</v>
      </c>
      <c r="D143" s="183" t="s">
        <v>159</v>
      </c>
      <c r="E143" s="184" t="s">
        <v>441</v>
      </c>
      <c r="F143" s="185" t="s">
        <v>442</v>
      </c>
      <c r="G143" s="186" t="s">
        <v>250</v>
      </c>
      <c r="H143" s="187">
        <v>1</v>
      </c>
      <c r="I143" s="188"/>
      <c r="J143" s="189">
        <f>ROUND(I143*H143,2)</f>
        <v>0</v>
      </c>
      <c r="K143" s="190"/>
      <c r="L143" s="191"/>
      <c r="M143" s="192" t="s">
        <v>1</v>
      </c>
      <c r="N143" s="193" t="s">
        <v>40</v>
      </c>
      <c r="O143" s="73"/>
      <c r="P143" s="179">
        <f>O143*H143</f>
        <v>0</v>
      </c>
      <c r="Q143" s="179">
        <v>0.54800000000000004</v>
      </c>
      <c r="R143" s="179">
        <f>Q143*H143</f>
        <v>0.54800000000000004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163</v>
      </c>
      <c r="AT143" s="181" t="s">
        <v>159</v>
      </c>
      <c r="AU143" s="181" t="s">
        <v>84</v>
      </c>
      <c r="AY143" s="15" t="s">
        <v>138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5" t="s">
        <v>80</v>
      </c>
      <c r="BK143" s="182">
        <f>ROUND(I143*H143,2)</f>
        <v>0</v>
      </c>
      <c r="BL143" s="15" t="s">
        <v>90</v>
      </c>
      <c r="BM143" s="181" t="s">
        <v>462</v>
      </c>
    </row>
    <row r="144" s="2" customFormat="1" ht="24.15" customHeight="1">
      <c r="A144" s="34"/>
      <c r="B144" s="168"/>
      <c r="C144" s="169" t="s">
        <v>219</v>
      </c>
      <c r="D144" s="169" t="s">
        <v>140</v>
      </c>
      <c r="E144" s="170" t="s">
        <v>439</v>
      </c>
      <c r="F144" s="171" t="s">
        <v>440</v>
      </c>
      <c r="G144" s="172" t="s">
        <v>250</v>
      </c>
      <c r="H144" s="173">
        <v>1</v>
      </c>
      <c r="I144" s="174"/>
      <c r="J144" s="175">
        <f>ROUND(I144*H144,2)</f>
        <v>0</v>
      </c>
      <c r="K144" s="176"/>
      <c r="L144" s="35"/>
      <c r="M144" s="177" t="s">
        <v>1</v>
      </c>
      <c r="N144" s="178" t="s">
        <v>40</v>
      </c>
      <c r="O144" s="73"/>
      <c r="P144" s="179">
        <f>O144*H144</f>
        <v>0</v>
      </c>
      <c r="Q144" s="179">
        <v>0.01248</v>
      </c>
      <c r="R144" s="179">
        <f>Q144*H144</f>
        <v>0.01248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90</v>
      </c>
      <c r="AT144" s="181" t="s">
        <v>140</v>
      </c>
      <c r="AU144" s="181" t="s">
        <v>84</v>
      </c>
      <c r="AY144" s="15" t="s">
        <v>138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5" t="s">
        <v>80</v>
      </c>
      <c r="BK144" s="182">
        <f>ROUND(I144*H144,2)</f>
        <v>0</v>
      </c>
      <c r="BL144" s="15" t="s">
        <v>90</v>
      </c>
      <c r="BM144" s="181" t="s">
        <v>273</v>
      </c>
    </row>
    <row r="145" s="2" customFormat="1" ht="24.15" customHeight="1">
      <c r="A145" s="34"/>
      <c r="B145" s="168"/>
      <c r="C145" s="169" t="s">
        <v>187</v>
      </c>
      <c r="D145" s="169" t="s">
        <v>140</v>
      </c>
      <c r="E145" s="170" t="s">
        <v>444</v>
      </c>
      <c r="F145" s="171" t="s">
        <v>445</v>
      </c>
      <c r="G145" s="172" t="s">
        <v>250</v>
      </c>
      <c r="H145" s="173">
        <v>1</v>
      </c>
      <c r="I145" s="174"/>
      <c r="J145" s="175">
        <f>ROUND(I145*H145,2)</f>
        <v>0</v>
      </c>
      <c r="K145" s="176"/>
      <c r="L145" s="35"/>
      <c r="M145" s="177" t="s">
        <v>1</v>
      </c>
      <c r="N145" s="178" t="s">
        <v>40</v>
      </c>
      <c r="O145" s="73"/>
      <c r="P145" s="179">
        <f>O145*H145</f>
        <v>0</v>
      </c>
      <c r="Q145" s="179">
        <v>0.089999999999999997</v>
      </c>
      <c r="R145" s="179">
        <f>Q145*H145</f>
        <v>0.089999999999999997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90</v>
      </c>
      <c r="AT145" s="181" t="s">
        <v>140</v>
      </c>
      <c r="AU145" s="181" t="s">
        <v>84</v>
      </c>
      <c r="AY145" s="15" t="s">
        <v>138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5" t="s">
        <v>80</v>
      </c>
      <c r="BK145" s="182">
        <f>ROUND(I145*H145,2)</f>
        <v>0</v>
      </c>
      <c r="BL145" s="15" t="s">
        <v>90</v>
      </c>
      <c r="BM145" s="181" t="s">
        <v>463</v>
      </c>
    </row>
    <row r="146" s="2" customFormat="1" ht="33" customHeight="1">
      <c r="A146" s="34"/>
      <c r="B146" s="168"/>
      <c r="C146" s="183" t="s">
        <v>7</v>
      </c>
      <c r="D146" s="183" t="s">
        <v>159</v>
      </c>
      <c r="E146" s="184" t="s">
        <v>446</v>
      </c>
      <c r="F146" s="185" t="s">
        <v>447</v>
      </c>
      <c r="G146" s="186" t="s">
        <v>250</v>
      </c>
      <c r="H146" s="187">
        <v>1</v>
      </c>
      <c r="I146" s="188"/>
      <c r="J146" s="189">
        <f>ROUND(I146*H146,2)</f>
        <v>0</v>
      </c>
      <c r="K146" s="190"/>
      <c r="L146" s="191"/>
      <c r="M146" s="192" t="s">
        <v>1</v>
      </c>
      <c r="N146" s="193" t="s">
        <v>40</v>
      </c>
      <c r="O146" s="73"/>
      <c r="P146" s="179">
        <f>O146*H146</f>
        <v>0</v>
      </c>
      <c r="Q146" s="179">
        <v>0.16200000000000001</v>
      </c>
      <c r="R146" s="179">
        <f>Q146*H146</f>
        <v>0.16200000000000001</v>
      </c>
      <c r="S146" s="179">
        <v>0</v>
      </c>
      <c r="T146" s="180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163</v>
      </c>
      <c r="AT146" s="181" t="s">
        <v>159</v>
      </c>
      <c r="AU146" s="181" t="s">
        <v>84</v>
      </c>
      <c r="AY146" s="15" t="s">
        <v>138</v>
      </c>
      <c r="BE146" s="182">
        <f>IF(N146="základní",J146,0)</f>
        <v>0</v>
      </c>
      <c r="BF146" s="182">
        <f>IF(N146="snížená",J146,0)</f>
        <v>0</v>
      </c>
      <c r="BG146" s="182">
        <f>IF(N146="zákl. přenesená",J146,0)</f>
        <v>0</v>
      </c>
      <c r="BH146" s="182">
        <f>IF(N146="sníž. přenesená",J146,0)</f>
        <v>0</v>
      </c>
      <c r="BI146" s="182">
        <f>IF(N146="nulová",J146,0)</f>
        <v>0</v>
      </c>
      <c r="BJ146" s="15" t="s">
        <v>80</v>
      </c>
      <c r="BK146" s="182">
        <f>ROUND(I146*H146,2)</f>
        <v>0</v>
      </c>
      <c r="BL146" s="15" t="s">
        <v>90</v>
      </c>
      <c r="BM146" s="181" t="s">
        <v>464</v>
      </c>
    </row>
    <row r="147" s="2" customFormat="1" ht="24.15" customHeight="1">
      <c r="A147" s="34"/>
      <c r="B147" s="168"/>
      <c r="C147" s="169" t="s">
        <v>191</v>
      </c>
      <c r="D147" s="169" t="s">
        <v>140</v>
      </c>
      <c r="E147" s="170" t="s">
        <v>448</v>
      </c>
      <c r="F147" s="171" t="s">
        <v>465</v>
      </c>
      <c r="G147" s="172" t="s">
        <v>450</v>
      </c>
      <c r="H147" s="173">
        <v>1</v>
      </c>
      <c r="I147" s="174"/>
      <c r="J147" s="175">
        <f>ROUND(I147*H147,2)</f>
        <v>0</v>
      </c>
      <c r="K147" s="176"/>
      <c r="L147" s="35"/>
      <c r="M147" s="177" t="s">
        <v>1</v>
      </c>
      <c r="N147" s="178" t="s">
        <v>40</v>
      </c>
      <c r="O147" s="73"/>
      <c r="P147" s="179">
        <f>O147*H147</f>
        <v>0</v>
      </c>
      <c r="Q147" s="179">
        <v>0</v>
      </c>
      <c r="R147" s="179">
        <f>Q147*H147</f>
        <v>0</v>
      </c>
      <c r="S147" s="179">
        <v>0</v>
      </c>
      <c r="T147" s="180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1" t="s">
        <v>90</v>
      </c>
      <c r="AT147" s="181" t="s">
        <v>140</v>
      </c>
      <c r="AU147" s="181" t="s">
        <v>84</v>
      </c>
      <c r="AY147" s="15" t="s">
        <v>138</v>
      </c>
      <c r="BE147" s="182">
        <f>IF(N147="základní",J147,0)</f>
        <v>0</v>
      </c>
      <c r="BF147" s="182">
        <f>IF(N147="snížená",J147,0)</f>
        <v>0</v>
      </c>
      <c r="BG147" s="182">
        <f>IF(N147="zákl. přenesená",J147,0)</f>
        <v>0</v>
      </c>
      <c r="BH147" s="182">
        <f>IF(N147="sníž. přenesená",J147,0)</f>
        <v>0</v>
      </c>
      <c r="BI147" s="182">
        <f>IF(N147="nulová",J147,0)</f>
        <v>0</v>
      </c>
      <c r="BJ147" s="15" t="s">
        <v>80</v>
      </c>
      <c r="BK147" s="182">
        <f>ROUND(I147*H147,2)</f>
        <v>0</v>
      </c>
      <c r="BL147" s="15" t="s">
        <v>90</v>
      </c>
      <c r="BM147" s="181" t="s">
        <v>288</v>
      </c>
    </row>
    <row r="148" s="12" customFormat="1" ht="22.8" customHeight="1">
      <c r="A148" s="12"/>
      <c r="B148" s="155"/>
      <c r="C148" s="12"/>
      <c r="D148" s="156" t="s">
        <v>74</v>
      </c>
      <c r="E148" s="166" t="s">
        <v>309</v>
      </c>
      <c r="F148" s="166" t="s">
        <v>310</v>
      </c>
      <c r="G148" s="12"/>
      <c r="H148" s="12"/>
      <c r="I148" s="158"/>
      <c r="J148" s="167">
        <f>BK148</f>
        <v>0</v>
      </c>
      <c r="K148" s="12"/>
      <c r="L148" s="155"/>
      <c r="M148" s="160"/>
      <c r="N148" s="161"/>
      <c r="O148" s="161"/>
      <c r="P148" s="162">
        <f>SUM(P149:P150)</f>
        <v>0</v>
      </c>
      <c r="Q148" s="161"/>
      <c r="R148" s="162">
        <f>SUM(R149:R150)</f>
        <v>0</v>
      </c>
      <c r="S148" s="161"/>
      <c r="T148" s="163">
        <f>SUM(T149:T150)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56" t="s">
        <v>80</v>
      </c>
      <c r="AT148" s="164" t="s">
        <v>74</v>
      </c>
      <c r="AU148" s="164" t="s">
        <v>80</v>
      </c>
      <c r="AY148" s="156" t="s">
        <v>138</v>
      </c>
      <c r="BK148" s="165">
        <f>SUM(BK149:BK150)</f>
        <v>0</v>
      </c>
    </row>
    <row r="149" s="2" customFormat="1" ht="62.7" customHeight="1">
      <c r="A149" s="34"/>
      <c r="B149" s="168"/>
      <c r="C149" s="169" t="s">
        <v>232</v>
      </c>
      <c r="D149" s="169" t="s">
        <v>140</v>
      </c>
      <c r="E149" s="170" t="s">
        <v>451</v>
      </c>
      <c r="F149" s="171" t="s">
        <v>452</v>
      </c>
      <c r="G149" s="172" t="s">
        <v>162</v>
      </c>
      <c r="H149" s="173">
        <v>428.71499999999998</v>
      </c>
      <c r="I149" s="174"/>
      <c r="J149" s="175">
        <f>ROUND(I149*H149,2)</f>
        <v>0</v>
      </c>
      <c r="K149" s="176"/>
      <c r="L149" s="35"/>
      <c r="M149" s="177" t="s">
        <v>1</v>
      </c>
      <c r="N149" s="178" t="s">
        <v>40</v>
      </c>
      <c r="O149" s="73"/>
      <c r="P149" s="179">
        <f>O149*H149</f>
        <v>0</v>
      </c>
      <c r="Q149" s="179">
        <v>0</v>
      </c>
      <c r="R149" s="179">
        <f>Q149*H149</f>
        <v>0</v>
      </c>
      <c r="S149" s="179">
        <v>0</v>
      </c>
      <c r="T149" s="180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1" t="s">
        <v>90</v>
      </c>
      <c r="AT149" s="181" t="s">
        <v>140</v>
      </c>
      <c r="AU149" s="181" t="s">
        <v>84</v>
      </c>
      <c r="AY149" s="15" t="s">
        <v>138</v>
      </c>
      <c r="BE149" s="182">
        <f>IF(N149="základní",J149,0)</f>
        <v>0</v>
      </c>
      <c r="BF149" s="182">
        <f>IF(N149="snížená",J149,0)</f>
        <v>0</v>
      </c>
      <c r="BG149" s="182">
        <f>IF(N149="zákl. přenesená",J149,0)</f>
        <v>0</v>
      </c>
      <c r="BH149" s="182">
        <f>IF(N149="sníž. přenesená",J149,0)</f>
        <v>0</v>
      </c>
      <c r="BI149" s="182">
        <f>IF(N149="nulová",J149,0)</f>
        <v>0</v>
      </c>
      <c r="BJ149" s="15" t="s">
        <v>80</v>
      </c>
      <c r="BK149" s="182">
        <f>ROUND(I149*H149,2)</f>
        <v>0</v>
      </c>
      <c r="BL149" s="15" t="s">
        <v>90</v>
      </c>
      <c r="BM149" s="181" t="s">
        <v>292</v>
      </c>
    </row>
    <row r="150" s="2" customFormat="1" ht="49.05" customHeight="1">
      <c r="A150" s="34"/>
      <c r="B150" s="168"/>
      <c r="C150" s="169" t="s">
        <v>194</v>
      </c>
      <c r="D150" s="169" t="s">
        <v>140</v>
      </c>
      <c r="E150" s="170" t="s">
        <v>453</v>
      </c>
      <c r="F150" s="171" t="s">
        <v>454</v>
      </c>
      <c r="G150" s="172" t="s">
        <v>162</v>
      </c>
      <c r="H150" s="173">
        <v>2.1070000000000002</v>
      </c>
      <c r="I150" s="174"/>
      <c r="J150" s="175">
        <f>ROUND(I150*H150,2)</f>
        <v>0</v>
      </c>
      <c r="K150" s="176"/>
      <c r="L150" s="35"/>
      <c r="M150" s="195" t="s">
        <v>1</v>
      </c>
      <c r="N150" s="196" t="s">
        <v>40</v>
      </c>
      <c r="O150" s="197"/>
      <c r="P150" s="198">
        <f>O150*H150</f>
        <v>0</v>
      </c>
      <c r="Q150" s="198">
        <v>0</v>
      </c>
      <c r="R150" s="198">
        <f>Q150*H150</f>
        <v>0</v>
      </c>
      <c r="S150" s="198">
        <v>0</v>
      </c>
      <c r="T150" s="199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1" t="s">
        <v>90</v>
      </c>
      <c r="AT150" s="181" t="s">
        <v>140</v>
      </c>
      <c r="AU150" s="181" t="s">
        <v>84</v>
      </c>
      <c r="AY150" s="15" t="s">
        <v>138</v>
      </c>
      <c r="BE150" s="182">
        <f>IF(N150="základní",J150,0)</f>
        <v>0</v>
      </c>
      <c r="BF150" s="182">
        <f>IF(N150="snížená",J150,0)</f>
        <v>0</v>
      </c>
      <c r="BG150" s="182">
        <f>IF(N150="zákl. přenesená",J150,0)</f>
        <v>0</v>
      </c>
      <c r="BH150" s="182">
        <f>IF(N150="sníž. přenesená",J150,0)</f>
        <v>0</v>
      </c>
      <c r="BI150" s="182">
        <f>IF(N150="nulová",J150,0)</f>
        <v>0</v>
      </c>
      <c r="BJ150" s="15" t="s">
        <v>80</v>
      </c>
      <c r="BK150" s="182">
        <f>ROUND(I150*H150,2)</f>
        <v>0</v>
      </c>
      <c r="BL150" s="15" t="s">
        <v>90</v>
      </c>
      <c r="BM150" s="181" t="s">
        <v>296</v>
      </c>
    </row>
    <row r="151" s="2" customFormat="1" ht="6.96" customHeight="1">
      <c r="A151" s="34"/>
      <c r="B151" s="56"/>
      <c r="C151" s="57"/>
      <c r="D151" s="57"/>
      <c r="E151" s="57"/>
      <c r="F151" s="57"/>
      <c r="G151" s="57"/>
      <c r="H151" s="57"/>
      <c r="I151" s="57"/>
      <c r="J151" s="57"/>
      <c r="K151" s="57"/>
      <c r="L151" s="35"/>
      <c r="M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</row>
  </sheetData>
  <autoFilter ref="C120:K150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95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466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ROUND((SUM(BE121:BE142)),  2)</f>
        <v>0</v>
      </c>
      <c r="G33" s="34"/>
      <c r="H33" s="34"/>
      <c r="I33" s="124">
        <v>0.20999999999999999</v>
      </c>
      <c r="J33" s="123">
        <f>ROUND(((SUM(BE121:BE142))*I33),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ROUND((SUM(BF121:BF142)),  2)</f>
        <v>0</v>
      </c>
      <c r="G34" s="34"/>
      <c r="H34" s="34"/>
      <c r="I34" s="124">
        <v>0.12</v>
      </c>
      <c r="J34" s="123">
        <f>ROUND(((SUM(BF121:BF142))*I34),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ROUND((SUM(BG121:BG142)),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ROUND((SUM(BH121:BH142)),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ROUND((SUM(BI121:BI142)),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5 - SO 05 Komunikace a zpevněné plochy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J121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J122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111</v>
      </c>
      <c r="E98" s="142"/>
      <c r="F98" s="142"/>
      <c r="G98" s="142"/>
      <c r="H98" s="142"/>
      <c r="I98" s="142"/>
      <c r="J98" s="143">
        <f>J123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114</v>
      </c>
      <c r="E99" s="142"/>
      <c r="F99" s="142"/>
      <c r="G99" s="142"/>
      <c r="H99" s="142"/>
      <c r="I99" s="142"/>
      <c r="J99" s="143">
        <f>J130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117</v>
      </c>
      <c r="E100" s="142"/>
      <c r="F100" s="142"/>
      <c r="G100" s="142"/>
      <c r="H100" s="142"/>
      <c r="I100" s="142"/>
      <c r="J100" s="143">
        <f>J139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40"/>
      <c r="C101" s="10"/>
      <c r="D101" s="141" t="s">
        <v>467</v>
      </c>
      <c r="E101" s="142"/>
      <c r="F101" s="142"/>
      <c r="G101" s="142"/>
      <c r="H101" s="142"/>
      <c r="I101" s="142"/>
      <c r="J101" s="143">
        <f>J140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16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17" t="str">
        <f>E7</f>
        <v>Novostavba skladovacího žlabu - zastřešené hnojiště</v>
      </c>
      <c r="F111" s="28"/>
      <c r="G111" s="28"/>
      <c r="H111" s="28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103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E9</f>
        <v>5 - SO 05 Komunikace a zpevněné plochy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F12</f>
        <v xml:space="preserve"> </v>
      </c>
      <c r="G115" s="34"/>
      <c r="H115" s="34"/>
      <c r="I115" s="28" t="s">
        <v>22</v>
      </c>
      <c r="J115" s="65" t="str">
        <f>IF(J12="","",J12)</f>
        <v>22. 8. 2025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E15</f>
        <v>Zemědělská společnost Devět křížů a.s.</v>
      </c>
      <c r="G117" s="34"/>
      <c r="H117" s="34"/>
      <c r="I117" s="28" t="s">
        <v>30</v>
      </c>
      <c r="J117" s="32" t="str">
        <f>E21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4"/>
      <c r="E118" s="34"/>
      <c r="F118" s="23" t="str">
        <f>IF(E18="","",E18)</f>
        <v>Vyplň údaj</v>
      </c>
      <c r="G118" s="34"/>
      <c r="H118" s="34"/>
      <c r="I118" s="28" t="s">
        <v>33</v>
      </c>
      <c r="J118" s="32" t="str">
        <f>E24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44"/>
      <c r="B120" s="145"/>
      <c r="C120" s="146" t="s">
        <v>124</v>
      </c>
      <c r="D120" s="147" t="s">
        <v>60</v>
      </c>
      <c r="E120" s="147" t="s">
        <v>56</v>
      </c>
      <c r="F120" s="147" t="s">
        <v>57</v>
      </c>
      <c r="G120" s="147" t="s">
        <v>125</v>
      </c>
      <c r="H120" s="147" t="s">
        <v>126</v>
      </c>
      <c r="I120" s="147" t="s">
        <v>127</v>
      </c>
      <c r="J120" s="148" t="s">
        <v>107</v>
      </c>
      <c r="K120" s="149" t="s">
        <v>128</v>
      </c>
      <c r="L120" s="150"/>
      <c r="M120" s="82" t="s">
        <v>1</v>
      </c>
      <c r="N120" s="83" t="s">
        <v>39</v>
      </c>
      <c r="O120" s="83" t="s">
        <v>129</v>
      </c>
      <c r="P120" s="83" t="s">
        <v>130</v>
      </c>
      <c r="Q120" s="83" t="s">
        <v>131</v>
      </c>
      <c r="R120" s="83" t="s">
        <v>132</v>
      </c>
      <c r="S120" s="83" t="s">
        <v>133</v>
      </c>
      <c r="T120" s="84" t="s">
        <v>134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34"/>
      <c r="B121" s="35"/>
      <c r="C121" s="89" t="s">
        <v>135</v>
      </c>
      <c r="D121" s="34"/>
      <c r="E121" s="34"/>
      <c r="F121" s="34"/>
      <c r="G121" s="34"/>
      <c r="H121" s="34"/>
      <c r="I121" s="34"/>
      <c r="J121" s="151">
        <f>BK121</f>
        <v>0</v>
      </c>
      <c r="K121" s="34"/>
      <c r="L121" s="35"/>
      <c r="M121" s="85"/>
      <c r="N121" s="69"/>
      <c r="O121" s="86"/>
      <c r="P121" s="152">
        <f>P122</f>
        <v>0</v>
      </c>
      <c r="Q121" s="86"/>
      <c r="R121" s="152">
        <f>R122</f>
        <v>2022.1584375000002</v>
      </c>
      <c r="S121" s="86"/>
      <c r="T121" s="153">
        <f>T122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109</v>
      </c>
      <c r="BK121" s="154">
        <f>BK122</f>
        <v>0</v>
      </c>
    </row>
    <row r="122" s="12" customFormat="1" ht="25.92" customHeight="1">
      <c r="A122" s="12"/>
      <c r="B122" s="155"/>
      <c r="C122" s="12"/>
      <c r="D122" s="156" t="s">
        <v>74</v>
      </c>
      <c r="E122" s="157" t="s">
        <v>136</v>
      </c>
      <c r="F122" s="157" t="s">
        <v>137</v>
      </c>
      <c r="G122" s="12"/>
      <c r="H122" s="12"/>
      <c r="I122" s="158"/>
      <c r="J122" s="159">
        <f>BK122</f>
        <v>0</v>
      </c>
      <c r="K122" s="12"/>
      <c r="L122" s="155"/>
      <c r="M122" s="160"/>
      <c r="N122" s="161"/>
      <c r="O122" s="161"/>
      <c r="P122" s="162">
        <f>P123+P130+P139</f>
        <v>0</v>
      </c>
      <c r="Q122" s="161"/>
      <c r="R122" s="162">
        <f>R123+R130+R139</f>
        <v>2022.1584375000002</v>
      </c>
      <c r="S122" s="161"/>
      <c r="T122" s="163">
        <f>T123+T130+T139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80</v>
      </c>
      <c r="AT122" s="164" t="s">
        <v>74</v>
      </c>
      <c r="AU122" s="164" t="s">
        <v>75</v>
      </c>
      <c r="AY122" s="156" t="s">
        <v>138</v>
      </c>
      <c r="BK122" s="165">
        <f>BK123+BK130+BK139</f>
        <v>0</v>
      </c>
    </row>
    <row r="123" s="12" customFormat="1" ht="22.8" customHeight="1">
      <c r="A123" s="12"/>
      <c r="B123" s="155"/>
      <c r="C123" s="12"/>
      <c r="D123" s="156" t="s">
        <v>74</v>
      </c>
      <c r="E123" s="166" t="s">
        <v>80</v>
      </c>
      <c r="F123" s="166" t="s">
        <v>139</v>
      </c>
      <c r="G123" s="12"/>
      <c r="H123" s="12"/>
      <c r="I123" s="158"/>
      <c r="J123" s="167">
        <f>BK123</f>
        <v>0</v>
      </c>
      <c r="K123" s="12"/>
      <c r="L123" s="155"/>
      <c r="M123" s="160"/>
      <c r="N123" s="161"/>
      <c r="O123" s="161"/>
      <c r="P123" s="162">
        <f>SUM(P124:P129)</f>
        <v>0</v>
      </c>
      <c r="Q123" s="161"/>
      <c r="R123" s="162">
        <f>SUM(R124:R129)</f>
        <v>0</v>
      </c>
      <c r="S123" s="161"/>
      <c r="T123" s="163">
        <f>SUM(T124:T129)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80</v>
      </c>
      <c r="AT123" s="164" t="s">
        <v>74</v>
      </c>
      <c r="AU123" s="164" t="s">
        <v>80</v>
      </c>
      <c r="AY123" s="156" t="s">
        <v>138</v>
      </c>
      <c r="BK123" s="165">
        <f>SUM(BK124:BK129)</f>
        <v>0</v>
      </c>
    </row>
    <row r="124" s="2" customFormat="1" ht="37.8" customHeight="1">
      <c r="A124" s="34"/>
      <c r="B124" s="168"/>
      <c r="C124" s="169" t="s">
        <v>84</v>
      </c>
      <c r="D124" s="169" t="s">
        <v>140</v>
      </c>
      <c r="E124" s="170" t="s">
        <v>378</v>
      </c>
      <c r="F124" s="171" t="s">
        <v>379</v>
      </c>
      <c r="G124" s="172" t="s">
        <v>143</v>
      </c>
      <c r="H124" s="173">
        <v>845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84</v>
      </c>
    </row>
    <row r="125" s="2" customFormat="1" ht="62.7" customHeight="1">
      <c r="A125" s="34"/>
      <c r="B125" s="168"/>
      <c r="C125" s="169" t="s">
        <v>87</v>
      </c>
      <c r="D125" s="169" t="s">
        <v>140</v>
      </c>
      <c r="E125" s="170" t="s">
        <v>144</v>
      </c>
      <c r="F125" s="171" t="s">
        <v>145</v>
      </c>
      <c r="G125" s="172" t="s">
        <v>143</v>
      </c>
      <c r="H125" s="173">
        <v>1045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90</v>
      </c>
      <c r="AT125" s="181" t="s">
        <v>140</v>
      </c>
      <c r="AU125" s="181" t="s">
        <v>84</v>
      </c>
      <c r="AY125" s="15" t="s">
        <v>138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5" t="s">
        <v>80</v>
      </c>
      <c r="BK125" s="182">
        <f>ROUND(I125*H125,2)</f>
        <v>0</v>
      </c>
      <c r="BL125" s="15" t="s">
        <v>90</v>
      </c>
      <c r="BM125" s="181" t="s">
        <v>90</v>
      </c>
    </row>
    <row r="126" s="2" customFormat="1" ht="24.15" customHeight="1">
      <c r="A126" s="34"/>
      <c r="B126" s="168"/>
      <c r="C126" s="169" t="s">
        <v>90</v>
      </c>
      <c r="D126" s="169" t="s">
        <v>140</v>
      </c>
      <c r="E126" s="170" t="s">
        <v>380</v>
      </c>
      <c r="F126" s="171" t="s">
        <v>381</v>
      </c>
      <c r="G126" s="172" t="s">
        <v>143</v>
      </c>
      <c r="H126" s="173">
        <v>200</v>
      </c>
      <c r="I126" s="174"/>
      <c r="J126" s="175">
        <f>ROUND(I126*H126,2)</f>
        <v>0</v>
      </c>
      <c r="K126" s="176"/>
      <c r="L126" s="35"/>
      <c r="M126" s="177" t="s">
        <v>1</v>
      </c>
      <c r="N126" s="178" t="s">
        <v>40</v>
      </c>
      <c r="O126" s="73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90</v>
      </c>
      <c r="AT126" s="181" t="s">
        <v>140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468</v>
      </c>
    </row>
    <row r="127" s="2" customFormat="1" ht="24.15" customHeight="1">
      <c r="A127" s="34"/>
      <c r="B127" s="168"/>
      <c r="C127" s="169" t="s">
        <v>93</v>
      </c>
      <c r="D127" s="169" t="s">
        <v>140</v>
      </c>
      <c r="E127" s="170" t="s">
        <v>383</v>
      </c>
      <c r="F127" s="171" t="s">
        <v>384</v>
      </c>
      <c r="G127" s="172" t="s">
        <v>143</v>
      </c>
      <c r="H127" s="173">
        <v>200</v>
      </c>
      <c r="I127" s="174"/>
      <c r="J127" s="175">
        <f>ROUND(I127*H127,2)</f>
        <v>0</v>
      </c>
      <c r="K127" s="176"/>
      <c r="L127" s="35"/>
      <c r="M127" s="177" t="s">
        <v>1</v>
      </c>
      <c r="N127" s="178" t="s">
        <v>40</v>
      </c>
      <c r="O127" s="73"/>
      <c r="P127" s="179">
        <f>O127*H127</f>
        <v>0</v>
      </c>
      <c r="Q127" s="179">
        <v>0</v>
      </c>
      <c r="R127" s="179">
        <f>Q127*H127</f>
        <v>0</v>
      </c>
      <c r="S127" s="179">
        <v>0</v>
      </c>
      <c r="T127" s="180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1" t="s">
        <v>90</v>
      </c>
      <c r="AT127" s="181" t="s">
        <v>140</v>
      </c>
      <c r="AU127" s="181" t="s">
        <v>84</v>
      </c>
      <c r="AY127" s="15" t="s">
        <v>138</v>
      </c>
      <c r="BE127" s="182">
        <f>IF(N127="základní",J127,0)</f>
        <v>0</v>
      </c>
      <c r="BF127" s="182">
        <f>IF(N127="snížená",J127,0)</f>
        <v>0</v>
      </c>
      <c r="BG127" s="182">
        <f>IF(N127="zákl. přenesená",J127,0)</f>
        <v>0</v>
      </c>
      <c r="BH127" s="182">
        <f>IF(N127="sníž. přenesená",J127,0)</f>
        <v>0</v>
      </c>
      <c r="BI127" s="182">
        <f>IF(N127="nulová",J127,0)</f>
        <v>0</v>
      </c>
      <c r="BJ127" s="15" t="s">
        <v>80</v>
      </c>
      <c r="BK127" s="182">
        <f>ROUND(I127*H127,2)</f>
        <v>0</v>
      </c>
      <c r="BL127" s="15" t="s">
        <v>90</v>
      </c>
      <c r="BM127" s="181" t="s">
        <v>469</v>
      </c>
    </row>
    <row r="128" s="2" customFormat="1" ht="16.5" customHeight="1">
      <c r="A128" s="34"/>
      <c r="B128" s="168"/>
      <c r="C128" s="169" t="s">
        <v>96</v>
      </c>
      <c r="D128" s="169" t="s">
        <v>140</v>
      </c>
      <c r="E128" s="170" t="s">
        <v>148</v>
      </c>
      <c r="F128" s="171" t="s">
        <v>149</v>
      </c>
      <c r="G128" s="172" t="s">
        <v>143</v>
      </c>
      <c r="H128" s="173">
        <v>845</v>
      </c>
      <c r="I128" s="174"/>
      <c r="J128" s="175">
        <f>ROUND(I128*H128,2)</f>
        <v>0</v>
      </c>
      <c r="K128" s="176"/>
      <c r="L128" s="35"/>
      <c r="M128" s="177" t="s">
        <v>1</v>
      </c>
      <c r="N128" s="178" t="s">
        <v>40</v>
      </c>
      <c r="O128" s="73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470</v>
      </c>
    </row>
    <row r="129" s="2" customFormat="1" ht="24.15" customHeight="1">
      <c r="A129" s="34"/>
      <c r="B129" s="168"/>
      <c r="C129" s="169" t="s">
        <v>174</v>
      </c>
      <c r="D129" s="169" t="s">
        <v>140</v>
      </c>
      <c r="E129" s="170" t="s">
        <v>387</v>
      </c>
      <c r="F129" s="171" t="s">
        <v>388</v>
      </c>
      <c r="G129" s="172" t="s">
        <v>167</v>
      </c>
      <c r="H129" s="173">
        <v>1300</v>
      </c>
      <c r="I129" s="174"/>
      <c r="J129" s="175">
        <f>ROUND(I129*H129,2)</f>
        <v>0</v>
      </c>
      <c r="K129" s="176"/>
      <c r="L129" s="35"/>
      <c r="M129" s="177" t="s">
        <v>1</v>
      </c>
      <c r="N129" s="178" t="s">
        <v>40</v>
      </c>
      <c r="O129" s="73"/>
      <c r="P129" s="179">
        <f>O129*H129</f>
        <v>0</v>
      </c>
      <c r="Q129" s="179">
        <v>0</v>
      </c>
      <c r="R129" s="179">
        <f>Q129*H129</f>
        <v>0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90</v>
      </c>
      <c r="AT129" s="181" t="s">
        <v>140</v>
      </c>
      <c r="AU129" s="181" t="s">
        <v>84</v>
      </c>
      <c r="AY129" s="15" t="s">
        <v>138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5" t="s">
        <v>80</v>
      </c>
      <c r="BK129" s="182">
        <f>ROUND(I129*H129,2)</f>
        <v>0</v>
      </c>
      <c r="BL129" s="15" t="s">
        <v>90</v>
      </c>
      <c r="BM129" s="181" t="s">
        <v>471</v>
      </c>
    </row>
    <row r="130" s="12" customFormat="1" ht="22.8" customHeight="1">
      <c r="A130" s="12"/>
      <c r="B130" s="155"/>
      <c r="C130" s="12"/>
      <c r="D130" s="156" t="s">
        <v>74</v>
      </c>
      <c r="E130" s="166" t="s">
        <v>93</v>
      </c>
      <c r="F130" s="166" t="s">
        <v>210</v>
      </c>
      <c r="G130" s="12"/>
      <c r="H130" s="12"/>
      <c r="I130" s="158"/>
      <c r="J130" s="167">
        <f>BK130</f>
        <v>0</v>
      </c>
      <c r="K130" s="12"/>
      <c r="L130" s="155"/>
      <c r="M130" s="160"/>
      <c r="N130" s="161"/>
      <c r="O130" s="161"/>
      <c r="P130" s="162">
        <f>SUM(P131:P138)</f>
        <v>0</v>
      </c>
      <c r="Q130" s="161"/>
      <c r="R130" s="162">
        <f>SUM(R131:R138)</f>
        <v>2021.9097000000002</v>
      </c>
      <c r="S130" s="161"/>
      <c r="T130" s="163">
        <f>SUM(T131:T138)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6" t="s">
        <v>80</v>
      </c>
      <c r="AT130" s="164" t="s">
        <v>74</v>
      </c>
      <c r="AU130" s="164" t="s">
        <v>80</v>
      </c>
      <c r="AY130" s="156" t="s">
        <v>138</v>
      </c>
      <c r="BK130" s="165">
        <f>SUM(BK131:BK138)</f>
        <v>0</v>
      </c>
    </row>
    <row r="131" s="2" customFormat="1" ht="37.8" customHeight="1">
      <c r="A131" s="34"/>
      <c r="B131" s="168"/>
      <c r="C131" s="169" t="s">
        <v>163</v>
      </c>
      <c r="D131" s="169" t="s">
        <v>140</v>
      </c>
      <c r="E131" s="170" t="s">
        <v>390</v>
      </c>
      <c r="F131" s="171" t="s">
        <v>391</v>
      </c>
      <c r="G131" s="172" t="s">
        <v>167</v>
      </c>
      <c r="H131" s="173">
        <v>1300</v>
      </c>
      <c r="I131" s="174"/>
      <c r="J131" s="175">
        <f>ROUND(I131*H131,2)</f>
        <v>0</v>
      </c>
      <c r="K131" s="176"/>
      <c r="L131" s="35"/>
      <c r="M131" s="177" t="s">
        <v>1</v>
      </c>
      <c r="N131" s="178" t="s">
        <v>40</v>
      </c>
      <c r="O131" s="73"/>
      <c r="P131" s="179">
        <f>O131*H131</f>
        <v>0</v>
      </c>
      <c r="Q131" s="179">
        <v>0.38625999999999999</v>
      </c>
      <c r="R131" s="179">
        <f>Q131*H131</f>
        <v>502.13799999999998</v>
      </c>
      <c r="S131" s="179">
        <v>0</v>
      </c>
      <c r="T131" s="180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1" t="s">
        <v>90</v>
      </c>
      <c r="AT131" s="181" t="s">
        <v>140</v>
      </c>
      <c r="AU131" s="181" t="s">
        <v>84</v>
      </c>
      <c r="AY131" s="15" t="s">
        <v>138</v>
      </c>
      <c r="BE131" s="182">
        <f>IF(N131="základní",J131,0)</f>
        <v>0</v>
      </c>
      <c r="BF131" s="182">
        <f>IF(N131="snížená",J131,0)</f>
        <v>0</v>
      </c>
      <c r="BG131" s="182">
        <f>IF(N131="zákl. přenesená",J131,0)</f>
        <v>0</v>
      </c>
      <c r="BH131" s="182">
        <f>IF(N131="sníž. přenesená",J131,0)</f>
        <v>0</v>
      </c>
      <c r="BI131" s="182">
        <f>IF(N131="nulová",J131,0)</f>
        <v>0</v>
      </c>
      <c r="BJ131" s="15" t="s">
        <v>80</v>
      </c>
      <c r="BK131" s="182">
        <f>ROUND(I131*H131,2)</f>
        <v>0</v>
      </c>
      <c r="BL131" s="15" t="s">
        <v>90</v>
      </c>
      <c r="BM131" s="181" t="s">
        <v>163</v>
      </c>
    </row>
    <row r="132" s="2" customFormat="1" ht="37.8" customHeight="1">
      <c r="A132" s="34"/>
      <c r="B132" s="168"/>
      <c r="C132" s="169" t="s">
        <v>181</v>
      </c>
      <c r="D132" s="169" t="s">
        <v>140</v>
      </c>
      <c r="E132" s="170" t="s">
        <v>392</v>
      </c>
      <c r="F132" s="171" t="s">
        <v>393</v>
      </c>
      <c r="G132" s="172" t="s">
        <v>167</v>
      </c>
      <c r="H132" s="173">
        <v>1300</v>
      </c>
      <c r="I132" s="174"/>
      <c r="J132" s="175">
        <f>ROUND(I132*H132,2)</f>
        <v>0</v>
      </c>
      <c r="K132" s="176"/>
      <c r="L132" s="35"/>
      <c r="M132" s="177" t="s">
        <v>1</v>
      </c>
      <c r="N132" s="178" t="s">
        <v>40</v>
      </c>
      <c r="O132" s="73"/>
      <c r="P132" s="179">
        <f>O132*H132</f>
        <v>0</v>
      </c>
      <c r="Q132" s="179">
        <v>0.36834</v>
      </c>
      <c r="R132" s="179">
        <f>Q132*H132</f>
        <v>478.84199999999998</v>
      </c>
      <c r="S132" s="179">
        <v>0</v>
      </c>
      <c r="T132" s="18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1" t="s">
        <v>90</v>
      </c>
      <c r="AT132" s="181" t="s">
        <v>140</v>
      </c>
      <c r="AU132" s="181" t="s">
        <v>84</v>
      </c>
      <c r="AY132" s="15" t="s">
        <v>138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5" t="s">
        <v>80</v>
      </c>
      <c r="BK132" s="182">
        <f>ROUND(I132*H132,2)</f>
        <v>0</v>
      </c>
      <c r="BL132" s="15" t="s">
        <v>90</v>
      </c>
      <c r="BM132" s="181" t="s">
        <v>153</v>
      </c>
    </row>
    <row r="133" s="2" customFormat="1" ht="33" customHeight="1">
      <c r="A133" s="34"/>
      <c r="B133" s="168"/>
      <c r="C133" s="169" t="s">
        <v>153</v>
      </c>
      <c r="D133" s="169" t="s">
        <v>140</v>
      </c>
      <c r="E133" s="170" t="s">
        <v>394</v>
      </c>
      <c r="F133" s="171" t="s">
        <v>395</v>
      </c>
      <c r="G133" s="172" t="s">
        <v>167</v>
      </c>
      <c r="H133" s="173">
        <v>1300</v>
      </c>
      <c r="I133" s="174"/>
      <c r="J133" s="175">
        <f>ROUND(I133*H133,2)</f>
        <v>0</v>
      </c>
      <c r="K133" s="176"/>
      <c r="L133" s="35"/>
      <c r="M133" s="177" t="s">
        <v>1</v>
      </c>
      <c r="N133" s="178" t="s">
        <v>40</v>
      </c>
      <c r="O133" s="73"/>
      <c r="P133" s="179">
        <f>O133*H133</f>
        <v>0</v>
      </c>
      <c r="Q133" s="179">
        <v>0.46000000000000002</v>
      </c>
      <c r="R133" s="179">
        <f>Q133*H133</f>
        <v>598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90</v>
      </c>
      <c r="AT133" s="181" t="s">
        <v>140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90</v>
      </c>
      <c r="BM133" s="181" t="s">
        <v>8</v>
      </c>
    </row>
    <row r="134" s="2" customFormat="1" ht="49.05" customHeight="1">
      <c r="A134" s="34"/>
      <c r="B134" s="168"/>
      <c r="C134" s="169" t="s">
        <v>188</v>
      </c>
      <c r="D134" s="169" t="s">
        <v>140</v>
      </c>
      <c r="E134" s="170" t="s">
        <v>396</v>
      </c>
      <c r="F134" s="171" t="s">
        <v>397</v>
      </c>
      <c r="G134" s="172" t="s">
        <v>167</v>
      </c>
      <c r="H134" s="173">
        <v>1205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0.21099999999999999</v>
      </c>
      <c r="R134" s="179">
        <f>Q134*H134</f>
        <v>254.255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90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90</v>
      </c>
      <c r="BM134" s="181" t="s">
        <v>177</v>
      </c>
    </row>
    <row r="135" s="2" customFormat="1" ht="21.75" customHeight="1">
      <c r="A135" s="34"/>
      <c r="B135" s="168"/>
      <c r="C135" s="169" t="s">
        <v>8</v>
      </c>
      <c r="D135" s="169" t="s">
        <v>140</v>
      </c>
      <c r="E135" s="170" t="s">
        <v>399</v>
      </c>
      <c r="F135" s="171" t="s">
        <v>400</v>
      </c>
      <c r="G135" s="172" t="s">
        <v>167</v>
      </c>
      <c r="H135" s="173">
        <v>135</v>
      </c>
      <c r="I135" s="174"/>
      <c r="J135" s="175">
        <f>ROUND(I135*H135,2)</f>
        <v>0</v>
      </c>
      <c r="K135" s="176"/>
      <c r="L135" s="35"/>
      <c r="M135" s="177" t="s">
        <v>1</v>
      </c>
      <c r="N135" s="178" t="s">
        <v>40</v>
      </c>
      <c r="O135" s="73"/>
      <c r="P135" s="179">
        <f>O135*H135</f>
        <v>0</v>
      </c>
      <c r="Q135" s="179">
        <v>0.23480999999999999</v>
      </c>
      <c r="R135" s="179">
        <f>Q135*H135</f>
        <v>31.699349999999999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90</v>
      </c>
      <c r="AT135" s="181" t="s">
        <v>140</v>
      </c>
      <c r="AU135" s="181" t="s">
        <v>84</v>
      </c>
      <c r="AY135" s="15" t="s">
        <v>138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5" t="s">
        <v>80</v>
      </c>
      <c r="BK135" s="182">
        <f>ROUND(I135*H135,2)</f>
        <v>0</v>
      </c>
      <c r="BL135" s="15" t="s">
        <v>90</v>
      </c>
      <c r="BM135" s="181" t="s">
        <v>472</v>
      </c>
    </row>
    <row r="136" s="2" customFormat="1" ht="24.15" customHeight="1">
      <c r="A136" s="34"/>
      <c r="B136" s="168"/>
      <c r="C136" s="169" t="s">
        <v>180</v>
      </c>
      <c r="D136" s="169" t="s">
        <v>140</v>
      </c>
      <c r="E136" s="170" t="s">
        <v>473</v>
      </c>
      <c r="F136" s="171" t="s">
        <v>474</v>
      </c>
      <c r="G136" s="172" t="s">
        <v>167</v>
      </c>
      <c r="H136" s="173">
        <v>1205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90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90</v>
      </c>
      <c r="BM136" s="181" t="s">
        <v>475</v>
      </c>
    </row>
    <row r="137" s="2" customFormat="1" ht="24.15" customHeight="1">
      <c r="A137" s="34"/>
      <c r="B137" s="168"/>
      <c r="C137" s="169" t="s">
        <v>196</v>
      </c>
      <c r="D137" s="169" t="s">
        <v>140</v>
      </c>
      <c r="E137" s="170" t="s">
        <v>402</v>
      </c>
      <c r="F137" s="171" t="s">
        <v>403</v>
      </c>
      <c r="G137" s="172" t="s">
        <v>167</v>
      </c>
      <c r="H137" s="173">
        <v>1205</v>
      </c>
      <c r="I137" s="174"/>
      <c r="J137" s="175">
        <f>ROUND(I137*H137,2)</f>
        <v>0</v>
      </c>
      <c r="K137" s="176"/>
      <c r="L137" s="35"/>
      <c r="M137" s="177" t="s">
        <v>1</v>
      </c>
      <c r="N137" s="178" t="s">
        <v>40</v>
      </c>
      <c r="O137" s="73"/>
      <c r="P137" s="179">
        <f>O137*H137</f>
        <v>0</v>
      </c>
      <c r="Q137" s="179">
        <v>0.00060999999999999997</v>
      </c>
      <c r="R137" s="179">
        <f>Q137*H137</f>
        <v>0.73504999999999998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90</v>
      </c>
      <c r="AT137" s="181" t="s">
        <v>140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90</v>
      </c>
      <c r="BM137" s="181" t="s">
        <v>184</v>
      </c>
    </row>
    <row r="138" s="2" customFormat="1" ht="44.25" customHeight="1">
      <c r="A138" s="34"/>
      <c r="B138" s="168"/>
      <c r="C138" s="169" t="s">
        <v>177</v>
      </c>
      <c r="D138" s="169" t="s">
        <v>140</v>
      </c>
      <c r="E138" s="170" t="s">
        <v>405</v>
      </c>
      <c r="F138" s="171" t="s">
        <v>406</v>
      </c>
      <c r="G138" s="172" t="s">
        <v>167</v>
      </c>
      <c r="H138" s="173">
        <v>1205</v>
      </c>
      <c r="I138" s="174"/>
      <c r="J138" s="175">
        <f>ROUND(I138*H138,2)</f>
        <v>0</v>
      </c>
      <c r="K138" s="176"/>
      <c r="L138" s="35"/>
      <c r="M138" s="177" t="s">
        <v>1</v>
      </c>
      <c r="N138" s="178" t="s">
        <v>40</v>
      </c>
      <c r="O138" s="73"/>
      <c r="P138" s="179">
        <f>O138*H138</f>
        <v>0</v>
      </c>
      <c r="Q138" s="179">
        <v>0.12966</v>
      </c>
      <c r="R138" s="179">
        <f>Q138*H138</f>
        <v>156.24029999999999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90</v>
      </c>
      <c r="AT138" s="181" t="s">
        <v>140</v>
      </c>
      <c r="AU138" s="181" t="s">
        <v>84</v>
      </c>
      <c r="AY138" s="15" t="s">
        <v>138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5" t="s">
        <v>80</v>
      </c>
      <c r="BK138" s="182">
        <f>ROUND(I138*H138,2)</f>
        <v>0</v>
      </c>
      <c r="BL138" s="15" t="s">
        <v>90</v>
      </c>
      <c r="BM138" s="181" t="s">
        <v>187</v>
      </c>
    </row>
    <row r="139" s="12" customFormat="1" ht="22.8" customHeight="1">
      <c r="A139" s="12"/>
      <c r="B139" s="155"/>
      <c r="C139" s="12"/>
      <c r="D139" s="156" t="s">
        <v>74</v>
      </c>
      <c r="E139" s="166" t="s">
        <v>181</v>
      </c>
      <c r="F139" s="166" t="s">
        <v>259</v>
      </c>
      <c r="G139" s="12"/>
      <c r="H139" s="12"/>
      <c r="I139" s="158"/>
      <c r="J139" s="167">
        <f>BK139</f>
        <v>0</v>
      </c>
      <c r="K139" s="12"/>
      <c r="L139" s="155"/>
      <c r="M139" s="160"/>
      <c r="N139" s="161"/>
      <c r="O139" s="161"/>
      <c r="P139" s="162">
        <f>P140</f>
        <v>0</v>
      </c>
      <c r="Q139" s="161"/>
      <c r="R139" s="162">
        <f>R140</f>
        <v>0.2487375</v>
      </c>
      <c r="S139" s="161"/>
      <c r="T139" s="163">
        <f>T140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56" t="s">
        <v>80</v>
      </c>
      <c r="AT139" s="164" t="s">
        <v>74</v>
      </c>
      <c r="AU139" s="164" t="s">
        <v>80</v>
      </c>
      <c r="AY139" s="156" t="s">
        <v>138</v>
      </c>
      <c r="BK139" s="165">
        <f>BK140</f>
        <v>0</v>
      </c>
    </row>
    <row r="140" s="12" customFormat="1" ht="20.88" customHeight="1">
      <c r="A140" s="12"/>
      <c r="B140" s="155"/>
      <c r="C140" s="12"/>
      <c r="D140" s="156" t="s">
        <v>74</v>
      </c>
      <c r="E140" s="166" t="s">
        <v>309</v>
      </c>
      <c r="F140" s="166" t="s">
        <v>310</v>
      </c>
      <c r="G140" s="12"/>
      <c r="H140" s="12"/>
      <c r="I140" s="158"/>
      <c r="J140" s="167">
        <f>BK140</f>
        <v>0</v>
      </c>
      <c r="K140" s="12"/>
      <c r="L140" s="155"/>
      <c r="M140" s="160"/>
      <c r="N140" s="161"/>
      <c r="O140" s="161"/>
      <c r="P140" s="162">
        <f>SUM(P141:P142)</f>
        <v>0</v>
      </c>
      <c r="Q140" s="161"/>
      <c r="R140" s="162">
        <f>SUM(R141:R142)</f>
        <v>0.2487375</v>
      </c>
      <c r="S140" s="161"/>
      <c r="T140" s="163">
        <f>SUM(T141:T142)</f>
        <v>0</v>
      </c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R140" s="156" t="s">
        <v>80</v>
      </c>
      <c r="AT140" s="164" t="s">
        <v>74</v>
      </c>
      <c r="AU140" s="164" t="s">
        <v>84</v>
      </c>
      <c r="AY140" s="156" t="s">
        <v>138</v>
      </c>
      <c r="BK140" s="165">
        <f>SUM(BK141:BK142)</f>
        <v>0</v>
      </c>
    </row>
    <row r="141" s="2" customFormat="1" ht="44.25" customHeight="1">
      <c r="A141" s="34"/>
      <c r="B141" s="168"/>
      <c r="C141" s="169" t="s">
        <v>80</v>
      </c>
      <c r="D141" s="169" t="s">
        <v>140</v>
      </c>
      <c r="E141" s="170" t="s">
        <v>411</v>
      </c>
      <c r="F141" s="171" t="s">
        <v>412</v>
      </c>
      <c r="G141" s="172" t="s">
        <v>162</v>
      </c>
      <c r="H141" s="173">
        <v>2022.1579999999999</v>
      </c>
      <c r="I141" s="174"/>
      <c r="J141" s="175">
        <f>ROUND(I141*H141,2)</f>
        <v>0</v>
      </c>
      <c r="K141" s="176"/>
      <c r="L141" s="35"/>
      <c r="M141" s="177" t="s">
        <v>1</v>
      </c>
      <c r="N141" s="178" t="s">
        <v>40</v>
      </c>
      <c r="O141" s="73"/>
      <c r="P141" s="179">
        <f>O141*H141</f>
        <v>0</v>
      </c>
      <c r="Q141" s="179">
        <v>0</v>
      </c>
      <c r="R141" s="179">
        <f>Q141*H141</f>
        <v>0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90</v>
      </c>
      <c r="AT141" s="181" t="s">
        <v>140</v>
      </c>
      <c r="AU141" s="181" t="s">
        <v>87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90</v>
      </c>
      <c r="BM141" s="181" t="s">
        <v>476</v>
      </c>
    </row>
    <row r="142" s="2" customFormat="1" ht="21.75" customHeight="1">
      <c r="A142" s="34"/>
      <c r="B142" s="168"/>
      <c r="C142" s="169" t="s">
        <v>203</v>
      </c>
      <c r="D142" s="169" t="s">
        <v>140</v>
      </c>
      <c r="E142" s="170" t="s">
        <v>408</v>
      </c>
      <c r="F142" s="171" t="s">
        <v>409</v>
      </c>
      <c r="G142" s="172" t="s">
        <v>172</v>
      </c>
      <c r="H142" s="173">
        <v>90</v>
      </c>
      <c r="I142" s="174"/>
      <c r="J142" s="175">
        <f>ROUND(I142*H142,2)</f>
        <v>0</v>
      </c>
      <c r="K142" s="176"/>
      <c r="L142" s="35"/>
      <c r="M142" s="195" t="s">
        <v>1</v>
      </c>
      <c r="N142" s="196" t="s">
        <v>40</v>
      </c>
      <c r="O142" s="197"/>
      <c r="P142" s="198">
        <f>O142*H142</f>
        <v>0</v>
      </c>
      <c r="Q142" s="198">
        <v>0.0027637500000000001</v>
      </c>
      <c r="R142" s="198">
        <f>Q142*H142</f>
        <v>0.2487375</v>
      </c>
      <c r="S142" s="198">
        <v>0</v>
      </c>
      <c r="T142" s="199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90</v>
      </c>
      <c r="AT142" s="181" t="s">
        <v>140</v>
      </c>
      <c r="AU142" s="181" t="s">
        <v>87</v>
      </c>
      <c r="AY142" s="15" t="s">
        <v>138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5" t="s">
        <v>80</v>
      </c>
      <c r="BK142" s="182">
        <f>ROUND(I142*H142,2)</f>
        <v>0</v>
      </c>
      <c r="BL142" s="15" t="s">
        <v>90</v>
      </c>
      <c r="BM142" s="181" t="s">
        <v>477</v>
      </c>
    </row>
    <row r="143" s="2" customFormat="1" ht="6.96" customHeight="1">
      <c r="A143" s="34"/>
      <c r="B143" s="56"/>
      <c r="C143" s="57"/>
      <c r="D143" s="57"/>
      <c r="E143" s="57"/>
      <c r="F143" s="57"/>
      <c r="G143" s="57"/>
      <c r="H143" s="57"/>
      <c r="I143" s="57"/>
      <c r="J143" s="57"/>
      <c r="K143" s="57"/>
      <c r="L143" s="35"/>
      <c r="M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</sheetData>
  <autoFilter ref="C120:K142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98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478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31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IF('Rekapitulace stavby'!E11="","",'Rekapitulace stavby'!E11)</f>
        <v>Zemědělská společnost Devět křížů a.s.</v>
      </c>
      <c r="F15" s="34"/>
      <c r="G15" s="34"/>
      <c r="H15" s="34"/>
      <c r="I15" s="28" t="s">
        <v>27</v>
      </c>
      <c r="J15" s="2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ROUND((SUM(BE120:BE128)),  2)</f>
        <v>0</v>
      </c>
      <c r="G33" s="34"/>
      <c r="H33" s="34"/>
      <c r="I33" s="124">
        <v>0.20999999999999999</v>
      </c>
      <c r="J33" s="123">
        <f>ROUND(((SUM(BE120:BE128))*I33),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ROUND((SUM(BF120:BF128)),  2)</f>
        <v>0</v>
      </c>
      <c r="G34" s="34"/>
      <c r="H34" s="34"/>
      <c r="I34" s="124">
        <v>0.12</v>
      </c>
      <c r="J34" s="123">
        <f>ROUND(((SUM(BF120:BF128))*I34),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ROUND((SUM(BG120:BG128)),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ROUND((SUM(BH120:BH128)),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ROUND((SUM(BI120:BI128)),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 xml:space="preserve">6 -  VRN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 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J120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479</v>
      </c>
      <c r="E97" s="138"/>
      <c r="F97" s="138"/>
      <c r="G97" s="138"/>
      <c r="H97" s="138"/>
      <c r="I97" s="138"/>
      <c r="J97" s="139">
        <f>J121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480</v>
      </c>
      <c r="E98" s="142"/>
      <c r="F98" s="142"/>
      <c r="G98" s="142"/>
      <c r="H98" s="142"/>
      <c r="I98" s="142"/>
      <c r="J98" s="143">
        <f>J122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481</v>
      </c>
      <c r="E99" s="142"/>
      <c r="F99" s="142"/>
      <c r="G99" s="142"/>
      <c r="H99" s="142"/>
      <c r="I99" s="142"/>
      <c r="J99" s="143">
        <f>J125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40"/>
      <c r="C100" s="10"/>
      <c r="D100" s="141" t="s">
        <v>482</v>
      </c>
      <c r="E100" s="142"/>
      <c r="F100" s="142"/>
      <c r="G100" s="142"/>
      <c r="H100" s="142"/>
      <c r="I100" s="142"/>
      <c r="J100" s="143">
        <f>J127</f>
        <v>0</v>
      </c>
      <c r="K100" s="10"/>
      <c r="L100" s="14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4"/>
      <c r="B101" s="35"/>
      <c r="C101" s="34"/>
      <c r="D101" s="34"/>
      <c r="E101" s="34"/>
      <c r="F101" s="34"/>
      <c r="G101" s="34"/>
      <c r="H101" s="34"/>
      <c r="I101" s="34"/>
      <c r="J101" s="34"/>
      <c r="K101" s="34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="2" customFormat="1" ht="6.96" customHeight="1">
      <c r="A102" s="34"/>
      <c r="B102" s="56"/>
      <c r="C102" s="57"/>
      <c r="D102" s="57"/>
      <c r="E102" s="57"/>
      <c r="F102" s="57"/>
      <c r="G102" s="57"/>
      <c r="H102" s="57"/>
      <c r="I102" s="57"/>
      <c r="J102" s="57"/>
      <c r="K102" s="57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="2" customFormat="1" ht="6.96" customHeight="1">
      <c r="A106" s="34"/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24.96" customHeight="1">
      <c r="A107" s="34"/>
      <c r="B107" s="35"/>
      <c r="C107" s="19" t="s">
        <v>123</v>
      </c>
      <c r="D107" s="34"/>
      <c r="E107" s="34"/>
      <c r="F107" s="34"/>
      <c r="G107" s="34"/>
      <c r="H107" s="34"/>
      <c r="I107" s="34"/>
      <c r="J107" s="34"/>
      <c r="K107" s="34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6.96" customHeight="1">
      <c r="A108" s="34"/>
      <c r="B108" s="35"/>
      <c r="C108" s="34"/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2" customHeight="1">
      <c r="A109" s="34"/>
      <c r="B109" s="35"/>
      <c r="C109" s="28" t="s">
        <v>16</v>
      </c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6.5" customHeight="1">
      <c r="A110" s="34"/>
      <c r="B110" s="35"/>
      <c r="C110" s="34"/>
      <c r="D110" s="34"/>
      <c r="E110" s="117" t="str">
        <f>E7</f>
        <v>Novostavba skladovacího žlabu - zastřešené hnojiště</v>
      </c>
      <c r="F110" s="28"/>
      <c r="G110" s="28"/>
      <c r="H110" s="28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2" customHeight="1">
      <c r="A111" s="34"/>
      <c r="B111" s="35"/>
      <c r="C111" s="28" t="s">
        <v>103</v>
      </c>
      <c r="D111" s="34"/>
      <c r="E111" s="34"/>
      <c r="F111" s="34"/>
      <c r="G111" s="34"/>
      <c r="H111" s="34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6.5" customHeight="1">
      <c r="A112" s="34"/>
      <c r="B112" s="35"/>
      <c r="C112" s="34"/>
      <c r="D112" s="34"/>
      <c r="E112" s="63" t="str">
        <f>E9</f>
        <v xml:space="preserve">6 -  VRN</v>
      </c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20</v>
      </c>
      <c r="D114" s="34"/>
      <c r="E114" s="34"/>
      <c r="F114" s="23" t="str">
        <f>F12</f>
        <v xml:space="preserve"> </v>
      </c>
      <c r="G114" s="34"/>
      <c r="H114" s="34"/>
      <c r="I114" s="28" t="s">
        <v>22</v>
      </c>
      <c r="J114" s="65" t="str">
        <f>IF(J12="","",J12)</f>
        <v>22. 8. 2025</v>
      </c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35"/>
      <c r="C115" s="34"/>
      <c r="D115" s="34"/>
      <c r="E115" s="34"/>
      <c r="F115" s="34"/>
      <c r="G115" s="34"/>
      <c r="H115" s="34"/>
      <c r="I115" s="34"/>
      <c r="J115" s="34"/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24</v>
      </c>
      <c r="D116" s="34"/>
      <c r="E116" s="34"/>
      <c r="F116" s="23" t="str">
        <f>E15</f>
        <v>Zemědělská společnost Devět křížů a.s.</v>
      </c>
      <c r="G116" s="34"/>
      <c r="H116" s="34"/>
      <c r="I116" s="28" t="s">
        <v>30</v>
      </c>
      <c r="J116" s="32" t="str">
        <f>E21</f>
        <v xml:space="preserve"> </v>
      </c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28</v>
      </c>
      <c r="D117" s="34"/>
      <c r="E117" s="34"/>
      <c r="F117" s="23" t="str">
        <f>IF(E18="","",E18)</f>
        <v>Vyplň údaj</v>
      </c>
      <c r="G117" s="34"/>
      <c r="H117" s="34"/>
      <c r="I117" s="28" t="s">
        <v>33</v>
      </c>
      <c r="J117" s="32" t="str">
        <f>E24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0.32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11" customFormat="1" ht="29.28" customHeight="1">
      <c r="A119" s="144"/>
      <c r="B119" s="145"/>
      <c r="C119" s="146" t="s">
        <v>124</v>
      </c>
      <c r="D119" s="147" t="s">
        <v>60</v>
      </c>
      <c r="E119" s="147" t="s">
        <v>56</v>
      </c>
      <c r="F119" s="147" t="s">
        <v>57</v>
      </c>
      <c r="G119" s="147" t="s">
        <v>125</v>
      </c>
      <c r="H119" s="147" t="s">
        <v>126</v>
      </c>
      <c r="I119" s="147" t="s">
        <v>127</v>
      </c>
      <c r="J119" s="148" t="s">
        <v>107</v>
      </c>
      <c r="K119" s="149" t="s">
        <v>128</v>
      </c>
      <c r="L119" s="150"/>
      <c r="M119" s="82" t="s">
        <v>1</v>
      </c>
      <c r="N119" s="83" t="s">
        <v>39</v>
      </c>
      <c r="O119" s="83" t="s">
        <v>129</v>
      </c>
      <c r="P119" s="83" t="s">
        <v>130</v>
      </c>
      <c r="Q119" s="83" t="s">
        <v>131</v>
      </c>
      <c r="R119" s="83" t="s">
        <v>132</v>
      </c>
      <c r="S119" s="83" t="s">
        <v>133</v>
      </c>
      <c r="T119" s="84" t="s">
        <v>134</v>
      </c>
      <c r="U119" s="144"/>
      <c r="V119" s="144"/>
      <c r="W119" s="144"/>
      <c r="X119" s="144"/>
      <c r="Y119" s="144"/>
      <c r="Z119" s="144"/>
      <c r="AA119" s="144"/>
      <c r="AB119" s="144"/>
      <c r="AC119" s="144"/>
      <c r="AD119" s="144"/>
      <c r="AE119" s="144"/>
    </row>
    <row r="120" s="2" customFormat="1" ht="22.8" customHeight="1">
      <c r="A120" s="34"/>
      <c r="B120" s="35"/>
      <c r="C120" s="89" t="s">
        <v>135</v>
      </c>
      <c r="D120" s="34"/>
      <c r="E120" s="34"/>
      <c r="F120" s="34"/>
      <c r="G120" s="34"/>
      <c r="H120" s="34"/>
      <c r="I120" s="34"/>
      <c r="J120" s="151">
        <f>BK120</f>
        <v>0</v>
      </c>
      <c r="K120" s="34"/>
      <c r="L120" s="35"/>
      <c r="M120" s="85"/>
      <c r="N120" s="69"/>
      <c r="O120" s="86"/>
      <c r="P120" s="152">
        <f>P121</f>
        <v>0</v>
      </c>
      <c r="Q120" s="86"/>
      <c r="R120" s="152">
        <f>R121</f>
        <v>0</v>
      </c>
      <c r="S120" s="86"/>
      <c r="T120" s="153">
        <f>T121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5" t="s">
        <v>74</v>
      </c>
      <c r="AU120" s="15" t="s">
        <v>109</v>
      </c>
      <c r="BK120" s="154">
        <f>BK121</f>
        <v>0</v>
      </c>
    </row>
    <row r="121" s="12" customFormat="1" ht="25.92" customHeight="1">
      <c r="A121" s="12"/>
      <c r="B121" s="155"/>
      <c r="C121" s="12"/>
      <c r="D121" s="156" t="s">
        <v>74</v>
      </c>
      <c r="E121" s="157" t="s">
        <v>483</v>
      </c>
      <c r="F121" s="157" t="s">
        <v>484</v>
      </c>
      <c r="G121" s="12"/>
      <c r="H121" s="12"/>
      <c r="I121" s="158"/>
      <c r="J121" s="159">
        <f>BK121</f>
        <v>0</v>
      </c>
      <c r="K121" s="12"/>
      <c r="L121" s="155"/>
      <c r="M121" s="160"/>
      <c r="N121" s="161"/>
      <c r="O121" s="161"/>
      <c r="P121" s="162">
        <f>P122+P125+P127</f>
        <v>0</v>
      </c>
      <c r="Q121" s="161"/>
      <c r="R121" s="162">
        <f>R122+R125+R127</f>
        <v>0</v>
      </c>
      <c r="S121" s="161"/>
      <c r="T121" s="163">
        <f>T122+T125+T127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56" t="s">
        <v>93</v>
      </c>
      <c r="AT121" s="164" t="s">
        <v>74</v>
      </c>
      <c r="AU121" s="164" t="s">
        <v>75</v>
      </c>
      <c r="AY121" s="156" t="s">
        <v>138</v>
      </c>
      <c r="BK121" s="165">
        <f>BK122+BK125+BK127</f>
        <v>0</v>
      </c>
    </row>
    <row r="122" s="12" customFormat="1" ht="22.8" customHeight="1">
      <c r="A122" s="12"/>
      <c r="B122" s="155"/>
      <c r="C122" s="12"/>
      <c r="D122" s="156" t="s">
        <v>74</v>
      </c>
      <c r="E122" s="166" t="s">
        <v>485</v>
      </c>
      <c r="F122" s="166" t="s">
        <v>486</v>
      </c>
      <c r="G122" s="12"/>
      <c r="H122" s="12"/>
      <c r="I122" s="158"/>
      <c r="J122" s="167">
        <f>BK122</f>
        <v>0</v>
      </c>
      <c r="K122" s="12"/>
      <c r="L122" s="155"/>
      <c r="M122" s="160"/>
      <c r="N122" s="161"/>
      <c r="O122" s="161"/>
      <c r="P122" s="162">
        <f>SUM(P123:P124)</f>
        <v>0</v>
      </c>
      <c r="Q122" s="161"/>
      <c r="R122" s="162">
        <f>SUM(R123:R124)</f>
        <v>0</v>
      </c>
      <c r="S122" s="161"/>
      <c r="T122" s="163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93</v>
      </c>
      <c r="AT122" s="164" t="s">
        <v>74</v>
      </c>
      <c r="AU122" s="164" t="s">
        <v>80</v>
      </c>
      <c r="AY122" s="156" t="s">
        <v>138</v>
      </c>
      <c r="BK122" s="165">
        <f>SUM(BK123:BK124)</f>
        <v>0</v>
      </c>
    </row>
    <row r="123" s="2" customFormat="1" ht="16.5" customHeight="1">
      <c r="A123" s="34"/>
      <c r="B123" s="168"/>
      <c r="C123" s="169" t="s">
        <v>87</v>
      </c>
      <c r="D123" s="169" t="s">
        <v>140</v>
      </c>
      <c r="E123" s="170" t="s">
        <v>487</v>
      </c>
      <c r="F123" s="171" t="s">
        <v>488</v>
      </c>
      <c r="G123" s="172" t="s">
        <v>375</v>
      </c>
      <c r="H123" s="173">
        <v>1</v>
      </c>
      <c r="I123" s="174"/>
      <c r="J123" s="175">
        <f>ROUND(I123*H123,2)</f>
        <v>0</v>
      </c>
      <c r="K123" s="176"/>
      <c r="L123" s="35"/>
      <c r="M123" s="177" t="s">
        <v>1</v>
      </c>
      <c r="N123" s="178" t="s">
        <v>40</v>
      </c>
      <c r="O123" s="73"/>
      <c r="P123" s="179">
        <f>O123*H123</f>
        <v>0</v>
      </c>
      <c r="Q123" s="179">
        <v>0</v>
      </c>
      <c r="R123" s="179">
        <f>Q123*H123</f>
        <v>0</v>
      </c>
      <c r="S123" s="179">
        <v>0</v>
      </c>
      <c r="T123" s="180">
        <f>S123*H123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81" t="s">
        <v>90</v>
      </c>
      <c r="AT123" s="181" t="s">
        <v>140</v>
      </c>
      <c r="AU123" s="181" t="s">
        <v>84</v>
      </c>
      <c r="AY123" s="15" t="s">
        <v>138</v>
      </c>
      <c r="BE123" s="182">
        <f>IF(N123="základní",J123,0)</f>
        <v>0</v>
      </c>
      <c r="BF123" s="182">
        <f>IF(N123="snížená",J123,0)</f>
        <v>0</v>
      </c>
      <c r="BG123" s="182">
        <f>IF(N123="zákl. přenesená",J123,0)</f>
        <v>0</v>
      </c>
      <c r="BH123" s="182">
        <f>IF(N123="sníž. přenesená",J123,0)</f>
        <v>0</v>
      </c>
      <c r="BI123" s="182">
        <f>IF(N123="nulová",J123,0)</f>
        <v>0</v>
      </c>
      <c r="BJ123" s="15" t="s">
        <v>80</v>
      </c>
      <c r="BK123" s="182">
        <f>ROUND(I123*H123,2)</f>
        <v>0</v>
      </c>
      <c r="BL123" s="15" t="s">
        <v>90</v>
      </c>
      <c r="BM123" s="181" t="s">
        <v>96</v>
      </c>
    </row>
    <row r="124" s="2" customFormat="1" ht="16.5" customHeight="1">
      <c r="A124" s="34"/>
      <c r="B124" s="168"/>
      <c r="C124" s="169" t="s">
        <v>90</v>
      </c>
      <c r="D124" s="169" t="s">
        <v>140</v>
      </c>
      <c r="E124" s="170" t="s">
        <v>489</v>
      </c>
      <c r="F124" s="171" t="s">
        <v>490</v>
      </c>
      <c r="G124" s="172" t="s">
        <v>375</v>
      </c>
      <c r="H124" s="173">
        <v>1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163</v>
      </c>
    </row>
    <row r="125" s="12" customFormat="1" ht="22.8" customHeight="1">
      <c r="A125" s="12"/>
      <c r="B125" s="155"/>
      <c r="C125" s="12"/>
      <c r="D125" s="156" t="s">
        <v>74</v>
      </c>
      <c r="E125" s="166" t="s">
        <v>491</v>
      </c>
      <c r="F125" s="166" t="s">
        <v>492</v>
      </c>
      <c r="G125" s="12"/>
      <c r="H125" s="12"/>
      <c r="I125" s="158"/>
      <c r="J125" s="167">
        <f>BK125</f>
        <v>0</v>
      </c>
      <c r="K125" s="12"/>
      <c r="L125" s="155"/>
      <c r="M125" s="160"/>
      <c r="N125" s="161"/>
      <c r="O125" s="161"/>
      <c r="P125" s="162">
        <f>P126</f>
        <v>0</v>
      </c>
      <c r="Q125" s="161"/>
      <c r="R125" s="162">
        <f>R126</f>
        <v>0</v>
      </c>
      <c r="S125" s="161"/>
      <c r="T125" s="163">
        <f>T126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156" t="s">
        <v>93</v>
      </c>
      <c r="AT125" s="164" t="s">
        <v>74</v>
      </c>
      <c r="AU125" s="164" t="s">
        <v>80</v>
      </c>
      <c r="AY125" s="156" t="s">
        <v>138</v>
      </c>
      <c r="BK125" s="165">
        <f>BK126</f>
        <v>0</v>
      </c>
    </row>
    <row r="126" s="2" customFormat="1" ht="16.5" customHeight="1">
      <c r="A126" s="34"/>
      <c r="B126" s="168"/>
      <c r="C126" s="169" t="s">
        <v>93</v>
      </c>
      <c r="D126" s="169" t="s">
        <v>140</v>
      </c>
      <c r="E126" s="170" t="s">
        <v>493</v>
      </c>
      <c r="F126" s="171" t="s">
        <v>492</v>
      </c>
      <c r="G126" s="172" t="s">
        <v>375</v>
      </c>
      <c r="H126" s="173">
        <v>1</v>
      </c>
      <c r="I126" s="174"/>
      <c r="J126" s="175">
        <f>ROUND(I126*H126,2)</f>
        <v>0</v>
      </c>
      <c r="K126" s="176"/>
      <c r="L126" s="35"/>
      <c r="M126" s="177" t="s">
        <v>1</v>
      </c>
      <c r="N126" s="178" t="s">
        <v>40</v>
      </c>
      <c r="O126" s="73"/>
      <c r="P126" s="179">
        <f>O126*H126</f>
        <v>0</v>
      </c>
      <c r="Q126" s="179">
        <v>0</v>
      </c>
      <c r="R126" s="179">
        <f>Q126*H126</f>
        <v>0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90</v>
      </c>
      <c r="AT126" s="181" t="s">
        <v>140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153</v>
      </c>
    </row>
    <row r="127" s="12" customFormat="1" ht="22.8" customHeight="1">
      <c r="A127" s="12"/>
      <c r="B127" s="155"/>
      <c r="C127" s="12"/>
      <c r="D127" s="156" t="s">
        <v>74</v>
      </c>
      <c r="E127" s="166" t="s">
        <v>494</v>
      </c>
      <c r="F127" s="166" t="s">
        <v>495</v>
      </c>
      <c r="G127" s="12"/>
      <c r="H127" s="12"/>
      <c r="I127" s="158"/>
      <c r="J127" s="167">
        <f>BK127</f>
        <v>0</v>
      </c>
      <c r="K127" s="12"/>
      <c r="L127" s="155"/>
      <c r="M127" s="160"/>
      <c r="N127" s="161"/>
      <c r="O127" s="161"/>
      <c r="P127" s="162">
        <f>P128</f>
        <v>0</v>
      </c>
      <c r="Q127" s="161"/>
      <c r="R127" s="162">
        <f>R128</f>
        <v>0</v>
      </c>
      <c r="S127" s="161"/>
      <c r="T127" s="163">
        <f>T128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6" t="s">
        <v>93</v>
      </c>
      <c r="AT127" s="164" t="s">
        <v>74</v>
      </c>
      <c r="AU127" s="164" t="s">
        <v>80</v>
      </c>
      <c r="AY127" s="156" t="s">
        <v>138</v>
      </c>
      <c r="BK127" s="165">
        <f>BK128</f>
        <v>0</v>
      </c>
    </row>
    <row r="128" s="2" customFormat="1" ht="16.5" customHeight="1">
      <c r="A128" s="34"/>
      <c r="B128" s="168"/>
      <c r="C128" s="169" t="s">
        <v>96</v>
      </c>
      <c r="D128" s="169" t="s">
        <v>140</v>
      </c>
      <c r="E128" s="170" t="s">
        <v>496</v>
      </c>
      <c r="F128" s="171" t="s">
        <v>497</v>
      </c>
      <c r="G128" s="172" t="s">
        <v>375</v>
      </c>
      <c r="H128" s="173">
        <v>1</v>
      </c>
      <c r="I128" s="174"/>
      <c r="J128" s="175">
        <f>ROUND(I128*H128,2)</f>
        <v>0</v>
      </c>
      <c r="K128" s="176"/>
      <c r="L128" s="35"/>
      <c r="M128" s="195" t="s">
        <v>1</v>
      </c>
      <c r="N128" s="196" t="s">
        <v>40</v>
      </c>
      <c r="O128" s="197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8</v>
      </c>
    </row>
    <row r="129" s="2" customFormat="1" ht="6.96" customHeight="1">
      <c r="A129" s="34"/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35"/>
      <c r="M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</sheetData>
  <autoFilter ref="C119:K128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101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84</v>
      </c>
    </row>
    <row r="4" s="1" customFormat="1" ht="24.96" customHeight="1">
      <c r="B4" s="18"/>
      <c r="D4" s="19" t="s">
        <v>102</v>
      </c>
      <c r="L4" s="18"/>
      <c r="M4" s="116" t="s">
        <v>10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16</v>
      </c>
      <c r="L6" s="18"/>
    </row>
    <row r="7" s="1" customFormat="1" ht="16.5" customHeight="1">
      <c r="B7" s="18"/>
      <c r="E7" s="117" t="str">
        <f>'Rekapitulace stavby'!K6</f>
        <v>Novostavba skladovacího žlabu - zastřešené hnojiště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103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3" t="s">
        <v>498</v>
      </c>
      <c r="F9" s="34"/>
      <c r="G9" s="34"/>
      <c r="H9" s="3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18</v>
      </c>
      <c r="E11" s="34"/>
      <c r="F11" s="23" t="s">
        <v>1</v>
      </c>
      <c r="G11" s="34"/>
      <c r="H11" s="34"/>
      <c r="I11" s="28" t="s">
        <v>19</v>
      </c>
      <c r="J11" s="2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20</v>
      </c>
      <c r="E12" s="34"/>
      <c r="F12" s="23" t="s">
        <v>21</v>
      </c>
      <c r="G12" s="34"/>
      <c r="H12" s="34"/>
      <c r="I12" s="28" t="s">
        <v>22</v>
      </c>
      <c r="J12" s="65" t="str">
        <f>'Rekapitulace stavby'!AN8</f>
        <v>22. 8. 2025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24</v>
      </c>
      <c r="E14" s="34"/>
      <c r="F14" s="34"/>
      <c r="G14" s="34"/>
      <c r="H14" s="34"/>
      <c r="I14" s="28" t="s">
        <v>25</v>
      </c>
      <c r="J14" s="2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">
        <v>26</v>
      </c>
      <c r="F15" s="34"/>
      <c r="G15" s="34"/>
      <c r="H15" s="34"/>
      <c r="I15" s="28" t="s">
        <v>27</v>
      </c>
      <c r="J15" s="2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28</v>
      </c>
      <c r="E17" s="34"/>
      <c r="F17" s="34"/>
      <c r="G17" s="34"/>
      <c r="H17" s="34"/>
      <c r="I17" s="28" t="s">
        <v>25</v>
      </c>
      <c r="J17" s="29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'Rekapitulace stavby'!E14</f>
        <v>Vyplň údaj</v>
      </c>
      <c r="F18" s="23"/>
      <c r="G18" s="23"/>
      <c r="H18" s="23"/>
      <c r="I18" s="28" t="s">
        <v>27</v>
      </c>
      <c r="J18" s="29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30</v>
      </c>
      <c r="E20" s="34"/>
      <c r="F20" s="34"/>
      <c r="G20" s="34"/>
      <c r="H20" s="34"/>
      <c r="I20" s="28" t="s">
        <v>25</v>
      </c>
      <c r="J20" s="2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IF('Rekapitulace stavby'!E17="","",'Rekapitulace stavby'!E17)</f>
        <v xml:space="preserve"> </v>
      </c>
      <c r="F21" s="34"/>
      <c r="G21" s="34"/>
      <c r="H21" s="34"/>
      <c r="I21" s="28" t="s">
        <v>27</v>
      </c>
      <c r="J21" s="2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33</v>
      </c>
      <c r="E23" s="34"/>
      <c r="F23" s="34"/>
      <c r="G23" s="34"/>
      <c r="H23" s="34"/>
      <c r="I23" s="28" t="s">
        <v>25</v>
      </c>
      <c r="J23" s="2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IF('Rekapitulace stavby'!E20="","",'Rekapitulace stavby'!E20)</f>
        <v xml:space="preserve"> </v>
      </c>
      <c r="F24" s="34"/>
      <c r="G24" s="34"/>
      <c r="H24" s="34"/>
      <c r="I24" s="28" t="s">
        <v>27</v>
      </c>
      <c r="J24" s="2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34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18"/>
      <c r="B27" s="119"/>
      <c r="C27" s="118"/>
      <c r="D27" s="118"/>
      <c r="E27" s="32" t="s">
        <v>1</v>
      </c>
      <c r="F27" s="32"/>
      <c r="G27" s="32"/>
      <c r="H27" s="32"/>
      <c r="I27" s="118"/>
      <c r="J27" s="118"/>
      <c r="K27" s="118"/>
      <c r="L27" s="120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86"/>
      <c r="E29" s="86"/>
      <c r="F29" s="86"/>
      <c r="G29" s="86"/>
      <c r="H29" s="86"/>
      <c r="I29" s="86"/>
      <c r="J29" s="86"/>
      <c r="K29" s="86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1" t="s">
        <v>35</v>
      </c>
      <c r="E30" s="34"/>
      <c r="F30" s="34"/>
      <c r="G30" s="34"/>
      <c r="H30" s="34"/>
      <c r="I30" s="34"/>
      <c r="J30" s="92">
        <f>ROUND(J121,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86"/>
      <c r="E31" s="86"/>
      <c r="F31" s="86"/>
      <c r="G31" s="86"/>
      <c r="H31" s="86"/>
      <c r="I31" s="86"/>
      <c r="J31" s="86"/>
      <c r="K31" s="86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37</v>
      </c>
      <c r="G32" s="34"/>
      <c r="H32" s="34"/>
      <c r="I32" s="39" t="s">
        <v>36</v>
      </c>
      <c r="J32" s="39" t="s">
        <v>38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2" t="s">
        <v>39</v>
      </c>
      <c r="E33" s="28" t="s">
        <v>40</v>
      </c>
      <c r="F33" s="123">
        <f>ROUND((SUM(BE121:BE146)),  2)</f>
        <v>0</v>
      </c>
      <c r="G33" s="34"/>
      <c r="H33" s="34"/>
      <c r="I33" s="124">
        <v>0.20999999999999999</v>
      </c>
      <c r="J33" s="123">
        <f>ROUND(((SUM(BE121:BE146))*I33),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28" t="s">
        <v>41</v>
      </c>
      <c r="F34" s="123">
        <f>ROUND((SUM(BF121:BF146)),  2)</f>
        <v>0</v>
      </c>
      <c r="G34" s="34"/>
      <c r="H34" s="34"/>
      <c r="I34" s="124">
        <v>0.12</v>
      </c>
      <c r="J34" s="123">
        <f>ROUND(((SUM(BF121:BF146))*I34),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42</v>
      </c>
      <c r="F35" s="123">
        <f>ROUND((SUM(BG121:BG146)),  2)</f>
        <v>0</v>
      </c>
      <c r="G35" s="34"/>
      <c r="H35" s="34"/>
      <c r="I35" s="124">
        <v>0.20999999999999999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43</v>
      </c>
      <c r="F36" s="123">
        <f>ROUND((SUM(BH121:BH146)),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28" t="s">
        <v>44</v>
      </c>
      <c r="F37" s="123">
        <f>ROUND((SUM(BI121:BI146)),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25"/>
      <c r="D39" s="126" t="s">
        <v>45</v>
      </c>
      <c r="E39" s="77"/>
      <c r="F39" s="77"/>
      <c r="G39" s="127" t="s">
        <v>46</v>
      </c>
      <c r="H39" s="128" t="s">
        <v>47</v>
      </c>
      <c r="I39" s="77"/>
      <c r="J39" s="129">
        <f>SUM(J30:J37)</f>
        <v>0</v>
      </c>
      <c r="K39" s="130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1"/>
      <c r="D50" s="52" t="s">
        <v>48</v>
      </c>
      <c r="E50" s="53"/>
      <c r="F50" s="53"/>
      <c r="G50" s="52" t="s">
        <v>49</v>
      </c>
      <c r="H50" s="53"/>
      <c r="I50" s="53"/>
      <c r="J50" s="53"/>
      <c r="K50" s="53"/>
      <c r="L50" s="51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4" t="s">
        <v>50</v>
      </c>
      <c r="E61" s="37"/>
      <c r="F61" s="131" t="s">
        <v>51</v>
      </c>
      <c r="G61" s="54" t="s">
        <v>50</v>
      </c>
      <c r="H61" s="37"/>
      <c r="I61" s="37"/>
      <c r="J61" s="132" t="s">
        <v>51</v>
      </c>
      <c r="K61" s="37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2" t="s">
        <v>52</v>
      </c>
      <c r="E65" s="55"/>
      <c r="F65" s="55"/>
      <c r="G65" s="52" t="s">
        <v>53</v>
      </c>
      <c r="H65" s="55"/>
      <c r="I65" s="55"/>
      <c r="J65" s="55"/>
      <c r="K65" s="55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4" t="s">
        <v>50</v>
      </c>
      <c r="E76" s="37"/>
      <c r="F76" s="131" t="s">
        <v>51</v>
      </c>
      <c r="G76" s="54" t="s">
        <v>50</v>
      </c>
      <c r="H76" s="37"/>
      <c r="I76" s="37"/>
      <c r="J76" s="132" t="s">
        <v>51</v>
      </c>
      <c r="K76" s="37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56"/>
      <c r="C77" s="57"/>
      <c r="D77" s="57"/>
      <c r="E77" s="57"/>
      <c r="F77" s="57"/>
      <c r="G77" s="57"/>
      <c r="H77" s="57"/>
      <c r="I77" s="57"/>
      <c r="J77" s="57"/>
      <c r="K77" s="57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58"/>
      <c r="C81" s="59"/>
      <c r="D81" s="59"/>
      <c r="E81" s="59"/>
      <c r="F81" s="59"/>
      <c r="G81" s="59"/>
      <c r="H81" s="59"/>
      <c r="I81" s="59"/>
      <c r="J81" s="59"/>
      <c r="K81" s="59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105</v>
      </c>
      <c r="D82" s="34"/>
      <c r="E82" s="34"/>
      <c r="F82" s="34"/>
      <c r="G82" s="34"/>
      <c r="H82" s="34"/>
      <c r="I82" s="34"/>
      <c r="J82" s="34"/>
      <c r="K82" s="34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16</v>
      </c>
      <c r="D84" s="34"/>
      <c r="E84" s="34"/>
      <c r="F84" s="34"/>
      <c r="G84" s="34"/>
      <c r="H84" s="34"/>
      <c r="I84" s="34"/>
      <c r="J84" s="34"/>
      <c r="K84" s="34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17" t="str">
        <f>E7</f>
        <v>Novostavba skladovacího žlabu - zastřešené hnojiště</v>
      </c>
      <c r="F85" s="28"/>
      <c r="G85" s="28"/>
      <c r="H85" s="28"/>
      <c r="I85" s="34"/>
      <c r="J85" s="34"/>
      <c r="K85" s="34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103</v>
      </c>
      <c r="D86" s="34"/>
      <c r="E86" s="34"/>
      <c r="F86" s="34"/>
      <c r="G86" s="34"/>
      <c r="H86" s="34"/>
      <c r="I86" s="34"/>
      <c r="J86" s="34"/>
      <c r="K86" s="34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3" t="str">
        <f>E9</f>
        <v>1a - Zastřešení a ocelová konstrukce hnojiště</v>
      </c>
      <c r="F87" s="34"/>
      <c r="G87" s="34"/>
      <c r="H87" s="34"/>
      <c r="I87" s="34"/>
      <c r="J87" s="34"/>
      <c r="K87" s="34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20</v>
      </c>
      <c r="D89" s="34"/>
      <c r="E89" s="34"/>
      <c r="F89" s="23" t="str">
        <f>F12</f>
        <v xml:space="preserve">Zemědělská 202   , Domašov 664 83</v>
      </c>
      <c r="G89" s="34"/>
      <c r="H89" s="34"/>
      <c r="I89" s="28" t="s">
        <v>22</v>
      </c>
      <c r="J89" s="65" t="str">
        <f>IF(J12="","",J12)</f>
        <v>22. 8. 2025</v>
      </c>
      <c r="K89" s="34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24</v>
      </c>
      <c r="D91" s="34"/>
      <c r="E91" s="34"/>
      <c r="F91" s="23" t="str">
        <f>E15</f>
        <v>Zemědělská společnost Devět křížů a.s.</v>
      </c>
      <c r="G91" s="34"/>
      <c r="H91" s="34"/>
      <c r="I91" s="28" t="s">
        <v>30</v>
      </c>
      <c r="J91" s="32" t="str">
        <f>E21</f>
        <v xml:space="preserve"> </v>
      </c>
      <c r="K91" s="34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28</v>
      </c>
      <c r="D92" s="34"/>
      <c r="E92" s="34"/>
      <c r="F92" s="23" t="str">
        <f>IF(E18="","",E18)</f>
        <v>Vyplň údaj</v>
      </c>
      <c r="G92" s="34"/>
      <c r="H92" s="34"/>
      <c r="I92" s="28" t="s">
        <v>33</v>
      </c>
      <c r="J92" s="32" t="str">
        <f>E24</f>
        <v xml:space="preserve"> </v>
      </c>
      <c r="K92" s="34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33" t="s">
        <v>106</v>
      </c>
      <c r="D94" s="125"/>
      <c r="E94" s="125"/>
      <c r="F94" s="125"/>
      <c r="G94" s="125"/>
      <c r="H94" s="125"/>
      <c r="I94" s="125"/>
      <c r="J94" s="134" t="s">
        <v>107</v>
      </c>
      <c r="K94" s="125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35" t="s">
        <v>108</v>
      </c>
      <c r="D96" s="34"/>
      <c r="E96" s="34"/>
      <c r="F96" s="34"/>
      <c r="G96" s="34"/>
      <c r="H96" s="34"/>
      <c r="I96" s="34"/>
      <c r="J96" s="92">
        <f>J121</f>
        <v>0</v>
      </c>
      <c r="K96" s="34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109</v>
      </c>
    </row>
    <row r="97" s="9" customFormat="1" ht="24.96" customHeight="1">
      <c r="A97" s="9"/>
      <c r="B97" s="136"/>
      <c r="C97" s="9"/>
      <c r="D97" s="137" t="s">
        <v>110</v>
      </c>
      <c r="E97" s="138"/>
      <c r="F97" s="138"/>
      <c r="G97" s="138"/>
      <c r="H97" s="138"/>
      <c r="I97" s="138"/>
      <c r="J97" s="139">
        <f>J122</f>
        <v>0</v>
      </c>
      <c r="K97" s="9"/>
      <c r="L97" s="136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0"/>
      <c r="C98" s="10"/>
      <c r="D98" s="141" t="s">
        <v>113</v>
      </c>
      <c r="E98" s="142"/>
      <c r="F98" s="142"/>
      <c r="G98" s="142"/>
      <c r="H98" s="142"/>
      <c r="I98" s="142"/>
      <c r="J98" s="143">
        <f>J123</f>
        <v>0</v>
      </c>
      <c r="K98" s="10"/>
      <c r="L98" s="14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0"/>
      <c r="C99" s="10"/>
      <c r="D99" s="141" t="s">
        <v>499</v>
      </c>
      <c r="E99" s="142"/>
      <c r="F99" s="142"/>
      <c r="G99" s="142"/>
      <c r="H99" s="142"/>
      <c r="I99" s="142"/>
      <c r="J99" s="143">
        <f>J127</f>
        <v>0</v>
      </c>
      <c r="K99" s="10"/>
      <c r="L99" s="14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36"/>
      <c r="C100" s="9"/>
      <c r="D100" s="137" t="s">
        <v>119</v>
      </c>
      <c r="E100" s="138"/>
      <c r="F100" s="138"/>
      <c r="G100" s="138"/>
      <c r="H100" s="138"/>
      <c r="I100" s="138"/>
      <c r="J100" s="139">
        <f>J130</f>
        <v>0</v>
      </c>
      <c r="K100" s="9"/>
      <c r="L100" s="136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0"/>
      <c r="C101" s="10"/>
      <c r="D101" s="141" t="s">
        <v>500</v>
      </c>
      <c r="E101" s="142"/>
      <c r="F101" s="142"/>
      <c r="G101" s="142"/>
      <c r="H101" s="142"/>
      <c r="I101" s="142"/>
      <c r="J101" s="143">
        <f>J131</f>
        <v>0</v>
      </c>
      <c r="K101" s="10"/>
      <c r="L101" s="14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4"/>
      <c r="B102" s="35"/>
      <c r="C102" s="34"/>
      <c r="D102" s="34"/>
      <c r="E102" s="34"/>
      <c r="F102" s="34"/>
      <c r="G102" s="34"/>
      <c r="H102" s="34"/>
      <c r="I102" s="34"/>
      <c r="J102" s="34"/>
      <c r="K102" s="34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3" s="2" customFormat="1" ht="6.96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7" s="2" customFormat="1" ht="6.96" customHeight="1">
      <c r="A107" s="34"/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24.96" customHeight="1">
      <c r="A108" s="34"/>
      <c r="B108" s="35"/>
      <c r="C108" s="19" t="s">
        <v>123</v>
      </c>
      <c r="D108" s="34"/>
      <c r="E108" s="34"/>
      <c r="F108" s="34"/>
      <c r="G108" s="34"/>
      <c r="H108" s="34"/>
      <c r="I108" s="34"/>
      <c r="J108" s="34"/>
      <c r="K108" s="34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6.96" customHeight="1">
      <c r="A109" s="34"/>
      <c r="B109" s="35"/>
      <c r="C109" s="34"/>
      <c r="D109" s="34"/>
      <c r="E109" s="34"/>
      <c r="F109" s="34"/>
      <c r="G109" s="34"/>
      <c r="H109" s="34"/>
      <c r="I109" s="34"/>
      <c r="J109" s="34"/>
      <c r="K109" s="34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16</v>
      </c>
      <c r="D110" s="34"/>
      <c r="E110" s="34"/>
      <c r="F110" s="34"/>
      <c r="G110" s="34"/>
      <c r="H110" s="34"/>
      <c r="I110" s="34"/>
      <c r="J110" s="34"/>
      <c r="K110" s="34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117" t="str">
        <f>E7</f>
        <v>Novostavba skladovacího žlabu - zastřešené hnojiště</v>
      </c>
      <c r="F111" s="28"/>
      <c r="G111" s="28"/>
      <c r="H111" s="28"/>
      <c r="I111" s="34"/>
      <c r="J111" s="34"/>
      <c r="K111" s="34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103</v>
      </c>
      <c r="D112" s="34"/>
      <c r="E112" s="34"/>
      <c r="F112" s="34"/>
      <c r="G112" s="34"/>
      <c r="H112" s="34"/>
      <c r="I112" s="34"/>
      <c r="J112" s="34"/>
      <c r="K112" s="34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63" t="str">
        <f>E9</f>
        <v>1a - Zastřešení a ocelová konstrukce hnojiště</v>
      </c>
      <c r="F113" s="34"/>
      <c r="G113" s="34"/>
      <c r="H113" s="34"/>
      <c r="I113" s="34"/>
      <c r="J113" s="34"/>
      <c r="K113" s="34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2" customHeight="1">
      <c r="A115" s="34"/>
      <c r="B115" s="35"/>
      <c r="C115" s="28" t="s">
        <v>20</v>
      </c>
      <c r="D115" s="34"/>
      <c r="E115" s="34"/>
      <c r="F115" s="23" t="str">
        <f>F12</f>
        <v xml:space="preserve">Zemědělská 202   , Domašov 664 83</v>
      </c>
      <c r="G115" s="34"/>
      <c r="H115" s="34"/>
      <c r="I115" s="28" t="s">
        <v>22</v>
      </c>
      <c r="J115" s="65" t="str">
        <f>IF(J12="","",J12)</f>
        <v>22. 8. 2025</v>
      </c>
      <c r="K115" s="34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5.15" customHeight="1">
      <c r="A117" s="34"/>
      <c r="B117" s="35"/>
      <c r="C117" s="28" t="s">
        <v>24</v>
      </c>
      <c r="D117" s="34"/>
      <c r="E117" s="34"/>
      <c r="F117" s="23" t="str">
        <f>E15</f>
        <v>Zemědělská společnost Devět křížů a.s.</v>
      </c>
      <c r="G117" s="34"/>
      <c r="H117" s="34"/>
      <c r="I117" s="28" t="s">
        <v>30</v>
      </c>
      <c r="J117" s="32" t="str">
        <f>E21</f>
        <v xml:space="preserve"> </v>
      </c>
      <c r="K117" s="34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15.15" customHeight="1">
      <c r="A118" s="34"/>
      <c r="B118" s="35"/>
      <c r="C118" s="28" t="s">
        <v>28</v>
      </c>
      <c r="D118" s="34"/>
      <c r="E118" s="34"/>
      <c r="F118" s="23" t="str">
        <f>IF(E18="","",E18)</f>
        <v>Vyplň údaj</v>
      </c>
      <c r="G118" s="34"/>
      <c r="H118" s="34"/>
      <c r="I118" s="28" t="s">
        <v>33</v>
      </c>
      <c r="J118" s="32" t="str">
        <f>E24</f>
        <v xml:space="preserve"> </v>
      </c>
      <c r="K118" s="34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0.32" customHeight="1">
      <c r="A119" s="34"/>
      <c r="B119" s="35"/>
      <c r="C119" s="34"/>
      <c r="D119" s="34"/>
      <c r="E119" s="34"/>
      <c r="F119" s="34"/>
      <c r="G119" s="34"/>
      <c r="H119" s="34"/>
      <c r="I119" s="34"/>
      <c r="J119" s="34"/>
      <c r="K119" s="34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11" customFormat="1" ht="29.28" customHeight="1">
      <c r="A120" s="144"/>
      <c r="B120" s="145"/>
      <c r="C120" s="146" t="s">
        <v>124</v>
      </c>
      <c r="D120" s="147" t="s">
        <v>60</v>
      </c>
      <c r="E120" s="147" t="s">
        <v>56</v>
      </c>
      <c r="F120" s="147" t="s">
        <v>57</v>
      </c>
      <c r="G120" s="147" t="s">
        <v>125</v>
      </c>
      <c r="H120" s="147" t="s">
        <v>126</v>
      </c>
      <c r="I120" s="147" t="s">
        <v>127</v>
      </c>
      <c r="J120" s="148" t="s">
        <v>107</v>
      </c>
      <c r="K120" s="149" t="s">
        <v>128</v>
      </c>
      <c r="L120" s="150"/>
      <c r="M120" s="82" t="s">
        <v>1</v>
      </c>
      <c r="N120" s="83" t="s">
        <v>39</v>
      </c>
      <c r="O120" s="83" t="s">
        <v>129</v>
      </c>
      <c r="P120" s="83" t="s">
        <v>130</v>
      </c>
      <c r="Q120" s="83" t="s">
        <v>131</v>
      </c>
      <c r="R120" s="83" t="s">
        <v>132</v>
      </c>
      <c r="S120" s="83" t="s">
        <v>133</v>
      </c>
      <c r="T120" s="84" t="s">
        <v>134</v>
      </c>
      <c r="U120" s="144"/>
      <c r="V120" s="144"/>
      <c r="W120" s="144"/>
      <c r="X120" s="144"/>
      <c r="Y120" s="144"/>
      <c r="Z120" s="144"/>
      <c r="AA120" s="144"/>
      <c r="AB120" s="144"/>
      <c r="AC120" s="144"/>
      <c r="AD120" s="144"/>
      <c r="AE120" s="144"/>
    </row>
    <row r="121" s="2" customFormat="1" ht="22.8" customHeight="1">
      <c r="A121" s="34"/>
      <c r="B121" s="35"/>
      <c r="C121" s="89" t="s">
        <v>135</v>
      </c>
      <c r="D121" s="34"/>
      <c r="E121" s="34"/>
      <c r="F121" s="34"/>
      <c r="G121" s="34"/>
      <c r="H121" s="34"/>
      <c r="I121" s="34"/>
      <c r="J121" s="151">
        <f>BK121</f>
        <v>0</v>
      </c>
      <c r="K121" s="34"/>
      <c r="L121" s="35"/>
      <c r="M121" s="85"/>
      <c r="N121" s="69"/>
      <c r="O121" s="86"/>
      <c r="P121" s="152">
        <f>P122+P130</f>
        <v>0</v>
      </c>
      <c r="Q121" s="86"/>
      <c r="R121" s="152">
        <f>R122+R130</f>
        <v>15.320783160000001</v>
      </c>
      <c r="S121" s="86"/>
      <c r="T121" s="153">
        <f>T122+T130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T121" s="15" t="s">
        <v>74</v>
      </c>
      <c r="AU121" s="15" t="s">
        <v>109</v>
      </c>
      <c r="BK121" s="154">
        <f>BK122+BK130</f>
        <v>0</v>
      </c>
    </row>
    <row r="122" s="12" customFormat="1" ht="25.92" customHeight="1">
      <c r="A122" s="12"/>
      <c r="B122" s="155"/>
      <c r="C122" s="12"/>
      <c r="D122" s="156" t="s">
        <v>74</v>
      </c>
      <c r="E122" s="157" t="s">
        <v>136</v>
      </c>
      <c r="F122" s="157" t="s">
        <v>137</v>
      </c>
      <c r="G122" s="12"/>
      <c r="H122" s="12"/>
      <c r="I122" s="158"/>
      <c r="J122" s="159">
        <f>BK122</f>
        <v>0</v>
      </c>
      <c r="K122" s="12"/>
      <c r="L122" s="155"/>
      <c r="M122" s="160"/>
      <c r="N122" s="161"/>
      <c r="O122" s="161"/>
      <c r="P122" s="162">
        <f>P123+P127</f>
        <v>0</v>
      </c>
      <c r="Q122" s="161"/>
      <c r="R122" s="162">
        <f>R123+R127</f>
        <v>14.855405400000002</v>
      </c>
      <c r="S122" s="161"/>
      <c r="T122" s="163">
        <f>T123+T127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156" t="s">
        <v>80</v>
      </c>
      <c r="AT122" s="164" t="s">
        <v>74</v>
      </c>
      <c r="AU122" s="164" t="s">
        <v>75</v>
      </c>
      <c r="AY122" s="156" t="s">
        <v>138</v>
      </c>
      <c r="BK122" s="165">
        <f>BK123+BK127</f>
        <v>0</v>
      </c>
    </row>
    <row r="123" s="12" customFormat="1" ht="22.8" customHeight="1">
      <c r="A123" s="12"/>
      <c r="B123" s="155"/>
      <c r="C123" s="12"/>
      <c r="D123" s="156" t="s">
        <v>74</v>
      </c>
      <c r="E123" s="166" t="s">
        <v>87</v>
      </c>
      <c r="F123" s="166" t="s">
        <v>195</v>
      </c>
      <c r="G123" s="12"/>
      <c r="H123" s="12"/>
      <c r="I123" s="158"/>
      <c r="J123" s="167">
        <f>BK123</f>
        <v>0</v>
      </c>
      <c r="K123" s="12"/>
      <c r="L123" s="155"/>
      <c r="M123" s="160"/>
      <c r="N123" s="161"/>
      <c r="O123" s="161"/>
      <c r="P123" s="162">
        <f>SUM(P124:P126)</f>
        <v>0</v>
      </c>
      <c r="Q123" s="161"/>
      <c r="R123" s="162">
        <f>SUM(R124:R126)</f>
        <v>3.7107576000000004</v>
      </c>
      <c r="S123" s="161"/>
      <c r="T123" s="163">
        <f>SUM(T124:T126)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56" t="s">
        <v>80</v>
      </c>
      <c r="AT123" s="164" t="s">
        <v>74</v>
      </c>
      <c r="AU123" s="164" t="s">
        <v>80</v>
      </c>
      <c r="AY123" s="156" t="s">
        <v>138</v>
      </c>
      <c r="BK123" s="165">
        <f>SUM(BK124:BK126)</f>
        <v>0</v>
      </c>
    </row>
    <row r="124" s="2" customFormat="1" ht="37.8" customHeight="1">
      <c r="A124" s="34"/>
      <c r="B124" s="168"/>
      <c r="C124" s="169" t="s">
        <v>80</v>
      </c>
      <c r="D124" s="169" t="s">
        <v>140</v>
      </c>
      <c r="E124" s="170" t="s">
        <v>501</v>
      </c>
      <c r="F124" s="171" t="s">
        <v>502</v>
      </c>
      <c r="G124" s="172" t="s">
        <v>375</v>
      </c>
      <c r="H124" s="173">
        <v>1</v>
      </c>
      <c r="I124" s="174"/>
      <c r="J124" s="175">
        <f>ROUND(I124*H124,2)</f>
        <v>0</v>
      </c>
      <c r="K124" s="176"/>
      <c r="L124" s="35"/>
      <c r="M124" s="177" t="s">
        <v>1</v>
      </c>
      <c r="N124" s="178" t="s">
        <v>40</v>
      </c>
      <c r="O124" s="73"/>
      <c r="P124" s="179">
        <f>O124*H124</f>
        <v>0</v>
      </c>
      <c r="Q124" s="179">
        <v>0</v>
      </c>
      <c r="R124" s="179">
        <f>Q124*H124</f>
        <v>0</v>
      </c>
      <c r="S124" s="179">
        <v>0</v>
      </c>
      <c r="T124" s="180">
        <f>S124*H124</f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1" t="s">
        <v>90</v>
      </c>
      <c r="AT124" s="181" t="s">
        <v>140</v>
      </c>
      <c r="AU124" s="181" t="s">
        <v>84</v>
      </c>
      <c r="AY124" s="15" t="s">
        <v>138</v>
      </c>
      <c r="BE124" s="182">
        <f>IF(N124="základní",J124,0)</f>
        <v>0</v>
      </c>
      <c r="BF124" s="182">
        <f>IF(N124="snížená",J124,0)</f>
        <v>0</v>
      </c>
      <c r="BG124" s="182">
        <f>IF(N124="zákl. přenesená",J124,0)</f>
        <v>0</v>
      </c>
      <c r="BH124" s="182">
        <f>IF(N124="sníž. přenesená",J124,0)</f>
        <v>0</v>
      </c>
      <c r="BI124" s="182">
        <f>IF(N124="nulová",J124,0)</f>
        <v>0</v>
      </c>
      <c r="BJ124" s="15" t="s">
        <v>80</v>
      </c>
      <c r="BK124" s="182">
        <f>ROUND(I124*H124,2)</f>
        <v>0</v>
      </c>
      <c r="BL124" s="15" t="s">
        <v>90</v>
      </c>
      <c r="BM124" s="181" t="s">
        <v>503</v>
      </c>
    </row>
    <row r="125" s="2" customFormat="1" ht="37.8" customHeight="1">
      <c r="A125" s="34"/>
      <c r="B125" s="168"/>
      <c r="C125" s="169" t="s">
        <v>84</v>
      </c>
      <c r="D125" s="169" t="s">
        <v>140</v>
      </c>
      <c r="E125" s="170" t="s">
        <v>504</v>
      </c>
      <c r="F125" s="171" t="s">
        <v>505</v>
      </c>
      <c r="G125" s="172" t="s">
        <v>167</v>
      </c>
      <c r="H125" s="173">
        <v>356.97500000000002</v>
      </c>
      <c r="I125" s="174"/>
      <c r="J125" s="175">
        <f>ROUND(I125*H125,2)</f>
        <v>0</v>
      </c>
      <c r="K125" s="176"/>
      <c r="L125" s="35"/>
      <c r="M125" s="177" t="s">
        <v>1</v>
      </c>
      <c r="N125" s="178" t="s">
        <v>40</v>
      </c>
      <c r="O125" s="73"/>
      <c r="P125" s="179">
        <f>O125*H125</f>
        <v>0</v>
      </c>
      <c r="Q125" s="179">
        <v>0</v>
      </c>
      <c r="R125" s="179">
        <f>Q125*H125</f>
        <v>0</v>
      </c>
      <c r="S125" s="179">
        <v>0</v>
      </c>
      <c r="T125" s="180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1" t="s">
        <v>90</v>
      </c>
      <c r="AT125" s="181" t="s">
        <v>140</v>
      </c>
      <c r="AU125" s="181" t="s">
        <v>84</v>
      </c>
      <c r="AY125" s="15" t="s">
        <v>138</v>
      </c>
      <c r="BE125" s="182">
        <f>IF(N125="základní",J125,0)</f>
        <v>0</v>
      </c>
      <c r="BF125" s="182">
        <f>IF(N125="snížená",J125,0)</f>
        <v>0</v>
      </c>
      <c r="BG125" s="182">
        <f>IF(N125="zákl. přenesená",J125,0)</f>
        <v>0</v>
      </c>
      <c r="BH125" s="182">
        <f>IF(N125="sníž. přenesená",J125,0)</f>
        <v>0</v>
      </c>
      <c r="BI125" s="182">
        <f>IF(N125="nulová",J125,0)</f>
        <v>0</v>
      </c>
      <c r="BJ125" s="15" t="s">
        <v>80</v>
      </c>
      <c r="BK125" s="182">
        <f>ROUND(I125*H125,2)</f>
        <v>0</v>
      </c>
      <c r="BL125" s="15" t="s">
        <v>90</v>
      </c>
      <c r="BM125" s="181" t="s">
        <v>506</v>
      </c>
    </row>
    <row r="126" s="2" customFormat="1" ht="16.5" customHeight="1">
      <c r="A126" s="34"/>
      <c r="B126" s="168"/>
      <c r="C126" s="183" t="s">
        <v>87</v>
      </c>
      <c r="D126" s="183" t="s">
        <v>159</v>
      </c>
      <c r="E126" s="184" t="s">
        <v>507</v>
      </c>
      <c r="F126" s="185" t="s">
        <v>508</v>
      </c>
      <c r="G126" s="186" t="s">
        <v>167</v>
      </c>
      <c r="H126" s="187">
        <v>374.82400000000001</v>
      </c>
      <c r="I126" s="188"/>
      <c r="J126" s="189">
        <f>ROUND(I126*H126,2)</f>
        <v>0</v>
      </c>
      <c r="K126" s="190"/>
      <c r="L126" s="191"/>
      <c r="M126" s="192" t="s">
        <v>1</v>
      </c>
      <c r="N126" s="193" t="s">
        <v>40</v>
      </c>
      <c r="O126" s="73"/>
      <c r="P126" s="179">
        <f>O126*H126</f>
        <v>0</v>
      </c>
      <c r="Q126" s="179">
        <v>0.0099000000000000008</v>
      </c>
      <c r="R126" s="179">
        <f>Q126*H126</f>
        <v>3.7107576000000004</v>
      </c>
      <c r="S126" s="179">
        <v>0</v>
      </c>
      <c r="T126" s="180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1" t="s">
        <v>163</v>
      </c>
      <c r="AT126" s="181" t="s">
        <v>159</v>
      </c>
      <c r="AU126" s="181" t="s">
        <v>84</v>
      </c>
      <c r="AY126" s="15" t="s">
        <v>138</v>
      </c>
      <c r="BE126" s="182">
        <f>IF(N126="základní",J126,0)</f>
        <v>0</v>
      </c>
      <c r="BF126" s="182">
        <f>IF(N126="snížená",J126,0)</f>
        <v>0</v>
      </c>
      <c r="BG126" s="182">
        <f>IF(N126="zákl. přenesená",J126,0)</f>
        <v>0</v>
      </c>
      <c r="BH126" s="182">
        <f>IF(N126="sníž. přenesená",J126,0)</f>
        <v>0</v>
      </c>
      <c r="BI126" s="182">
        <f>IF(N126="nulová",J126,0)</f>
        <v>0</v>
      </c>
      <c r="BJ126" s="15" t="s">
        <v>80</v>
      </c>
      <c r="BK126" s="182">
        <f>ROUND(I126*H126,2)</f>
        <v>0</v>
      </c>
      <c r="BL126" s="15" t="s">
        <v>90</v>
      </c>
      <c r="BM126" s="181" t="s">
        <v>509</v>
      </c>
    </row>
    <row r="127" s="12" customFormat="1" ht="22.8" customHeight="1">
      <c r="A127" s="12"/>
      <c r="B127" s="155"/>
      <c r="C127" s="12"/>
      <c r="D127" s="156" t="s">
        <v>74</v>
      </c>
      <c r="E127" s="166" t="s">
        <v>90</v>
      </c>
      <c r="F127" s="166" t="s">
        <v>510</v>
      </c>
      <c r="G127" s="12"/>
      <c r="H127" s="12"/>
      <c r="I127" s="158"/>
      <c r="J127" s="167">
        <f>BK127</f>
        <v>0</v>
      </c>
      <c r="K127" s="12"/>
      <c r="L127" s="155"/>
      <c r="M127" s="160"/>
      <c r="N127" s="161"/>
      <c r="O127" s="161"/>
      <c r="P127" s="162">
        <f>SUM(P128:P129)</f>
        <v>0</v>
      </c>
      <c r="Q127" s="161"/>
      <c r="R127" s="162">
        <f>SUM(R128:R129)</f>
        <v>11.144647800000001</v>
      </c>
      <c r="S127" s="161"/>
      <c r="T127" s="163">
        <f>SUM(T128:T129)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56" t="s">
        <v>80</v>
      </c>
      <c r="AT127" s="164" t="s">
        <v>74</v>
      </c>
      <c r="AU127" s="164" t="s">
        <v>80</v>
      </c>
      <c r="AY127" s="156" t="s">
        <v>138</v>
      </c>
      <c r="BK127" s="165">
        <f>SUM(BK128:BK129)</f>
        <v>0</v>
      </c>
    </row>
    <row r="128" s="2" customFormat="1" ht="33" customHeight="1">
      <c r="A128" s="34"/>
      <c r="B128" s="168"/>
      <c r="C128" s="169" t="s">
        <v>90</v>
      </c>
      <c r="D128" s="169" t="s">
        <v>140</v>
      </c>
      <c r="E128" s="170" t="s">
        <v>511</v>
      </c>
      <c r="F128" s="171" t="s">
        <v>512</v>
      </c>
      <c r="G128" s="172" t="s">
        <v>167</v>
      </c>
      <c r="H128" s="173">
        <v>1072.117</v>
      </c>
      <c r="I128" s="174"/>
      <c r="J128" s="175">
        <f>ROUND(I128*H128,2)</f>
        <v>0</v>
      </c>
      <c r="K128" s="176"/>
      <c r="L128" s="35"/>
      <c r="M128" s="177" t="s">
        <v>1</v>
      </c>
      <c r="N128" s="178" t="s">
        <v>40</v>
      </c>
      <c r="O128" s="73"/>
      <c r="P128" s="179">
        <f>O128*H128</f>
        <v>0</v>
      </c>
      <c r="Q128" s="179">
        <v>0</v>
      </c>
      <c r="R128" s="179">
        <f>Q128*H128</f>
        <v>0</v>
      </c>
      <c r="S128" s="179">
        <v>0</v>
      </c>
      <c r="T128" s="180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1" t="s">
        <v>90</v>
      </c>
      <c r="AT128" s="181" t="s">
        <v>140</v>
      </c>
      <c r="AU128" s="181" t="s">
        <v>84</v>
      </c>
      <c r="AY128" s="15" t="s">
        <v>138</v>
      </c>
      <c r="BE128" s="182">
        <f>IF(N128="základní",J128,0)</f>
        <v>0</v>
      </c>
      <c r="BF128" s="182">
        <f>IF(N128="snížená",J128,0)</f>
        <v>0</v>
      </c>
      <c r="BG128" s="182">
        <f>IF(N128="zákl. přenesená",J128,0)</f>
        <v>0</v>
      </c>
      <c r="BH128" s="182">
        <f>IF(N128="sníž. přenesená",J128,0)</f>
        <v>0</v>
      </c>
      <c r="BI128" s="182">
        <f>IF(N128="nulová",J128,0)</f>
        <v>0</v>
      </c>
      <c r="BJ128" s="15" t="s">
        <v>80</v>
      </c>
      <c r="BK128" s="182">
        <f>ROUND(I128*H128,2)</f>
        <v>0</v>
      </c>
      <c r="BL128" s="15" t="s">
        <v>90</v>
      </c>
      <c r="BM128" s="181" t="s">
        <v>513</v>
      </c>
    </row>
    <row r="129" s="2" customFormat="1" ht="16.5" customHeight="1">
      <c r="A129" s="34"/>
      <c r="B129" s="168"/>
      <c r="C129" s="183" t="s">
        <v>93</v>
      </c>
      <c r="D129" s="183" t="s">
        <v>159</v>
      </c>
      <c r="E129" s="184" t="s">
        <v>507</v>
      </c>
      <c r="F129" s="185" t="s">
        <v>508</v>
      </c>
      <c r="G129" s="186" t="s">
        <v>167</v>
      </c>
      <c r="H129" s="187">
        <v>1125.722</v>
      </c>
      <c r="I129" s="188"/>
      <c r="J129" s="189">
        <f>ROUND(I129*H129,2)</f>
        <v>0</v>
      </c>
      <c r="K129" s="190"/>
      <c r="L129" s="191"/>
      <c r="M129" s="192" t="s">
        <v>1</v>
      </c>
      <c r="N129" s="193" t="s">
        <v>40</v>
      </c>
      <c r="O129" s="73"/>
      <c r="P129" s="179">
        <f>O129*H129</f>
        <v>0</v>
      </c>
      <c r="Q129" s="179">
        <v>0.0099000000000000008</v>
      </c>
      <c r="R129" s="179">
        <f>Q129*H129</f>
        <v>11.144647800000001</v>
      </c>
      <c r="S129" s="179">
        <v>0</v>
      </c>
      <c r="T129" s="180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1" t="s">
        <v>163</v>
      </c>
      <c r="AT129" s="181" t="s">
        <v>159</v>
      </c>
      <c r="AU129" s="181" t="s">
        <v>84</v>
      </c>
      <c r="AY129" s="15" t="s">
        <v>138</v>
      </c>
      <c r="BE129" s="182">
        <f>IF(N129="základní",J129,0)</f>
        <v>0</v>
      </c>
      <c r="BF129" s="182">
        <f>IF(N129="snížená",J129,0)</f>
        <v>0</v>
      </c>
      <c r="BG129" s="182">
        <f>IF(N129="zákl. přenesená",J129,0)</f>
        <v>0</v>
      </c>
      <c r="BH129" s="182">
        <f>IF(N129="sníž. přenesená",J129,0)</f>
        <v>0</v>
      </c>
      <c r="BI129" s="182">
        <f>IF(N129="nulová",J129,0)</f>
        <v>0</v>
      </c>
      <c r="BJ129" s="15" t="s">
        <v>80</v>
      </c>
      <c r="BK129" s="182">
        <f>ROUND(I129*H129,2)</f>
        <v>0</v>
      </c>
      <c r="BL129" s="15" t="s">
        <v>90</v>
      </c>
      <c r="BM129" s="181" t="s">
        <v>514</v>
      </c>
    </row>
    <row r="130" s="12" customFormat="1" ht="25.92" customHeight="1">
      <c r="A130" s="12"/>
      <c r="B130" s="155"/>
      <c r="C130" s="12"/>
      <c r="D130" s="156" t="s">
        <v>74</v>
      </c>
      <c r="E130" s="157" t="s">
        <v>314</v>
      </c>
      <c r="F130" s="157" t="s">
        <v>315</v>
      </c>
      <c r="G130" s="12"/>
      <c r="H130" s="12"/>
      <c r="I130" s="158"/>
      <c r="J130" s="159">
        <f>BK130</f>
        <v>0</v>
      </c>
      <c r="K130" s="12"/>
      <c r="L130" s="155"/>
      <c r="M130" s="160"/>
      <c r="N130" s="161"/>
      <c r="O130" s="161"/>
      <c r="P130" s="162">
        <f>P131</f>
        <v>0</v>
      </c>
      <c r="Q130" s="161"/>
      <c r="R130" s="162">
        <f>R131</f>
        <v>0.46537775999999997</v>
      </c>
      <c r="S130" s="161"/>
      <c r="T130" s="163">
        <f>T131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56" t="s">
        <v>84</v>
      </c>
      <c r="AT130" s="164" t="s">
        <v>74</v>
      </c>
      <c r="AU130" s="164" t="s">
        <v>75</v>
      </c>
      <c r="AY130" s="156" t="s">
        <v>138</v>
      </c>
      <c r="BK130" s="165">
        <f>BK131</f>
        <v>0</v>
      </c>
    </row>
    <row r="131" s="12" customFormat="1" ht="22.8" customHeight="1">
      <c r="A131" s="12"/>
      <c r="B131" s="155"/>
      <c r="C131" s="12"/>
      <c r="D131" s="156" t="s">
        <v>74</v>
      </c>
      <c r="E131" s="166" t="s">
        <v>515</v>
      </c>
      <c r="F131" s="166" t="s">
        <v>516</v>
      </c>
      <c r="G131" s="12"/>
      <c r="H131" s="12"/>
      <c r="I131" s="158"/>
      <c r="J131" s="167">
        <f>BK131</f>
        <v>0</v>
      </c>
      <c r="K131" s="12"/>
      <c r="L131" s="155"/>
      <c r="M131" s="160"/>
      <c r="N131" s="161"/>
      <c r="O131" s="161"/>
      <c r="P131" s="162">
        <f>SUM(P132:P146)</f>
        <v>0</v>
      </c>
      <c r="Q131" s="161"/>
      <c r="R131" s="162">
        <f>SUM(R132:R146)</f>
        <v>0.46537775999999997</v>
      </c>
      <c r="S131" s="161"/>
      <c r="T131" s="163">
        <f>SUM(T132:T146)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56" t="s">
        <v>84</v>
      </c>
      <c r="AT131" s="164" t="s">
        <v>74</v>
      </c>
      <c r="AU131" s="164" t="s">
        <v>80</v>
      </c>
      <c r="AY131" s="156" t="s">
        <v>138</v>
      </c>
      <c r="BK131" s="165">
        <f>SUM(BK132:BK146)</f>
        <v>0</v>
      </c>
    </row>
    <row r="132" s="2" customFormat="1" ht="24.15" customHeight="1">
      <c r="A132" s="34"/>
      <c r="B132" s="168"/>
      <c r="C132" s="169" t="s">
        <v>96</v>
      </c>
      <c r="D132" s="169" t="s">
        <v>140</v>
      </c>
      <c r="E132" s="170" t="s">
        <v>517</v>
      </c>
      <c r="F132" s="171" t="s">
        <v>518</v>
      </c>
      <c r="G132" s="172" t="s">
        <v>172</v>
      </c>
      <c r="H132" s="173">
        <v>51.125999999999998</v>
      </c>
      <c r="I132" s="174"/>
      <c r="J132" s="175">
        <f>ROUND(I132*H132,2)</f>
        <v>0</v>
      </c>
      <c r="K132" s="176"/>
      <c r="L132" s="35"/>
      <c r="M132" s="177" t="s">
        <v>1</v>
      </c>
      <c r="N132" s="178" t="s">
        <v>40</v>
      </c>
      <c r="O132" s="73"/>
      <c r="P132" s="179">
        <f>O132*H132</f>
        <v>0</v>
      </c>
      <c r="Q132" s="179">
        <v>0</v>
      </c>
      <c r="R132" s="179">
        <f>Q132*H132</f>
        <v>0</v>
      </c>
      <c r="S132" s="179">
        <v>0</v>
      </c>
      <c r="T132" s="180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1" t="s">
        <v>180</v>
      </c>
      <c r="AT132" s="181" t="s">
        <v>140</v>
      </c>
      <c r="AU132" s="181" t="s">
        <v>84</v>
      </c>
      <c r="AY132" s="15" t="s">
        <v>138</v>
      </c>
      <c r="BE132" s="182">
        <f>IF(N132="základní",J132,0)</f>
        <v>0</v>
      </c>
      <c r="BF132" s="182">
        <f>IF(N132="snížená",J132,0)</f>
        <v>0</v>
      </c>
      <c r="BG132" s="182">
        <f>IF(N132="zákl. přenesená",J132,0)</f>
        <v>0</v>
      </c>
      <c r="BH132" s="182">
        <f>IF(N132="sníž. přenesená",J132,0)</f>
        <v>0</v>
      </c>
      <c r="BI132" s="182">
        <f>IF(N132="nulová",J132,0)</f>
        <v>0</v>
      </c>
      <c r="BJ132" s="15" t="s">
        <v>80</v>
      </c>
      <c r="BK132" s="182">
        <f>ROUND(I132*H132,2)</f>
        <v>0</v>
      </c>
      <c r="BL132" s="15" t="s">
        <v>180</v>
      </c>
      <c r="BM132" s="181" t="s">
        <v>519</v>
      </c>
    </row>
    <row r="133" s="2" customFormat="1" ht="24.15" customHeight="1">
      <c r="A133" s="34"/>
      <c r="B133" s="168"/>
      <c r="C133" s="183" t="s">
        <v>174</v>
      </c>
      <c r="D133" s="183" t="s">
        <v>159</v>
      </c>
      <c r="E133" s="184" t="s">
        <v>520</v>
      </c>
      <c r="F133" s="185" t="s">
        <v>521</v>
      </c>
      <c r="G133" s="186" t="s">
        <v>172</v>
      </c>
      <c r="H133" s="187">
        <v>51.125999999999998</v>
      </c>
      <c r="I133" s="188"/>
      <c r="J133" s="189">
        <f>ROUND(I133*H133,2)</f>
        <v>0</v>
      </c>
      <c r="K133" s="190"/>
      <c r="L133" s="191"/>
      <c r="M133" s="192" t="s">
        <v>1</v>
      </c>
      <c r="N133" s="193" t="s">
        <v>40</v>
      </c>
      <c r="O133" s="73"/>
      <c r="P133" s="179">
        <f>O133*H133</f>
        <v>0</v>
      </c>
      <c r="Q133" s="179">
        <v>0.0057600000000000004</v>
      </c>
      <c r="R133" s="179">
        <f>Q133*H133</f>
        <v>0.29448575999999999</v>
      </c>
      <c r="S133" s="179">
        <v>0</v>
      </c>
      <c r="T133" s="180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1" t="s">
        <v>209</v>
      </c>
      <c r="AT133" s="181" t="s">
        <v>159</v>
      </c>
      <c r="AU133" s="181" t="s">
        <v>84</v>
      </c>
      <c r="AY133" s="15" t="s">
        <v>138</v>
      </c>
      <c r="BE133" s="182">
        <f>IF(N133="základní",J133,0)</f>
        <v>0</v>
      </c>
      <c r="BF133" s="182">
        <f>IF(N133="snížená",J133,0)</f>
        <v>0</v>
      </c>
      <c r="BG133" s="182">
        <f>IF(N133="zákl. přenesená",J133,0)</f>
        <v>0</v>
      </c>
      <c r="BH133" s="182">
        <f>IF(N133="sníž. přenesená",J133,0)</f>
        <v>0</v>
      </c>
      <c r="BI133" s="182">
        <f>IF(N133="nulová",J133,0)</f>
        <v>0</v>
      </c>
      <c r="BJ133" s="15" t="s">
        <v>80</v>
      </c>
      <c r="BK133" s="182">
        <f>ROUND(I133*H133,2)</f>
        <v>0</v>
      </c>
      <c r="BL133" s="15" t="s">
        <v>180</v>
      </c>
      <c r="BM133" s="181" t="s">
        <v>522</v>
      </c>
    </row>
    <row r="134" s="2" customFormat="1" ht="16.5" customHeight="1">
      <c r="A134" s="34"/>
      <c r="B134" s="168"/>
      <c r="C134" s="169" t="s">
        <v>163</v>
      </c>
      <c r="D134" s="169" t="s">
        <v>140</v>
      </c>
      <c r="E134" s="170" t="s">
        <v>523</v>
      </c>
      <c r="F134" s="171" t="s">
        <v>524</v>
      </c>
      <c r="G134" s="172" t="s">
        <v>172</v>
      </c>
      <c r="H134" s="173">
        <v>45.600000000000001</v>
      </c>
      <c r="I134" s="174"/>
      <c r="J134" s="175">
        <f>ROUND(I134*H134,2)</f>
        <v>0</v>
      </c>
      <c r="K134" s="176"/>
      <c r="L134" s="35"/>
      <c r="M134" s="177" t="s">
        <v>1</v>
      </c>
      <c r="N134" s="178" t="s">
        <v>40</v>
      </c>
      <c r="O134" s="73"/>
      <c r="P134" s="179">
        <f>O134*H134</f>
        <v>0</v>
      </c>
      <c r="Q134" s="179">
        <v>0</v>
      </c>
      <c r="R134" s="179">
        <f>Q134*H134</f>
        <v>0</v>
      </c>
      <c r="S134" s="179">
        <v>0</v>
      </c>
      <c r="T134" s="180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1" t="s">
        <v>180</v>
      </c>
      <c r="AT134" s="181" t="s">
        <v>140</v>
      </c>
      <c r="AU134" s="181" t="s">
        <v>84</v>
      </c>
      <c r="AY134" s="15" t="s">
        <v>138</v>
      </c>
      <c r="BE134" s="182">
        <f>IF(N134="základní",J134,0)</f>
        <v>0</v>
      </c>
      <c r="BF134" s="182">
        <f>IF(N134="snížená",J134,0)</f>
        <v>0</v>
      </c>
      <c r="BG134" s="182">
        <f>IF(N134="zákl. přenesená",J134,0)</f>
        <v>0</v>
      </c>
      <c r="BH134" s="182">
        <f>IF(N134="sníž. přenesená",J134,0)</f>
        <v>0</v>
      </c>
      <c r="BI134" s="182">
        <f>IF(N134="nulová",J134,0)</f>
        <v>0</v>
      </c>
      <c r="BJ134" s="15" t="s">
        <v>80</v>
      </c>
      <c r="BK134" s="182">
        <f>ROUND(I134*H134,2)</f>
        <v>0</v>
      </c>
      <c r="BL134" s="15" t="s">
        <v>180</v>
      </c>
      <c r="BM134" s="181" t="s">
        <v>525</v>
      </c>
    </row>
    <row r="135" s="2" customFormat="1" ht="16.5" customHeight="1">
      <c r="A135" s="34"/>
      <c r="B135" s="168"/>
      <c r="C135" s="183" t="s">
        <v>181</v>
      </c>
      <c r="D135" s="183" t="s">
        <v>159</v>
      </c>
      <c r="E135" s="184" t="s">
        <v>526</v>
      </c>
      <c r="F135" s="185" t="s">
        <v>527</v>
      </c>
      <c r="G135" s="186" t="s">
        <v>172</v>
      </c>
      <c r="H135" s="187">
        <v>54.719999999999999</v>
      </c>
      <c r="I135" s="188"/>
      <c r="J135" s="189">
        <f>ROUND(I135*H135,2)</f>
        <v>0</v>
      </c>
      <c r="K135" s="190"/>
      <c r="L135" s="191"/>
      <c r="M135" s="192" t="s">
        <v>1</v>
      </c>
      <c r="N135" s="193" t="s">
        <v>40</v>
      </c>
      <c r="O135" s="73"/>
      <c r="P135" s="179">
        <f>O135*H135</f>
        <v>0</v>
      </c>
      <c r="Q135" s="179">
        <v>0.0011000000000000001</v>
      </c>
      <c r="R135" s="179">
        <f>Q135*H135</f>
        <v>0.060192000000000002</v>
      </c>
      <c r="S135" s="179">
        <v>0</v>
      </c>
      <c r="T135" s="180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1" t="s">
        <v>209</v>
      </c>
      <c r="AT135" s="181" t="s">
        <v>159</v>
      </c>
      <c r="AU135" s="181" t="s">
        <v>84</v>
      </c>
      <c r="AY135" s="15" t="s">
        <v>138</v>
      </c>
      <c r="BE135" s="182">
        <f>IF(N135="základní",J135,0)</f>
        <v>0</v>
      </c>
      <c r="BF135" s="182">
        <f>IF(N135="snížená",J135,0)</f>
        <v>0</v>
      </c>
      <c r="BG135" s="182">
        <f>IF(N135="zákl. přenesená",J135,0)</f>
        <v>0</v>
      </c>
      <c r="BH135" s="182">
        <f>IF(N135="sníž. přenesená",J135,0)</f>
        <v>0</v>
      </c>
      <c r="BI135" s="182">
        <f>IF(N135="nulová",J135,0)</f>
        <v>0</v>
      </c>
      <c r="BJ135" s="15" t="s">
        <v>80</v>
      </c>
      <c r="BK135" s="182">
        <f>ROUND(I135*H135,2)</f>
        <v>0</v>
      </c>
      <c r="BL135" s="15" t="s">
        <v>180</v>
      </c>
      <c r="BM135" s="181" t="s">
        <v>528</v>
      </c>
    </row>
    <row r="136" s="2" customFormat="1" ht="16.5" customHeight="1">
      <c r="A136" s="34"/>
      <c r="B136" s="168"/>
      <c r="C136" s="169" t="s">
        <v>153</v>
      </c>
      <c r="D136" s="169" t="s">
        <v>140</v>
      </c>
      <c r="E136" s="170" t="s">
        <v>529</v>
      </c>
      <c r="F136" s="171" t="s">
        <v>530</v>
      </c>
      <c r="G136" s="172" t="s">
        <v>250</v>
      </c>
      <c r="H136" s="173">
        <v>2</v>
      </c>
      <c r="I136" s="174"/>
      <c r="J136" s="175">
        <f>ROUND(I136*H136,2)</f>
        <v>0</v>
      </c>
      <c r="K136" s="176"/>
      <c r="L136" s="35"/>
      <c r="M136" s="177" t="s">
        <v>1</v>
      </c>
      <c r="N136" s="178" t="s">
        <v>40</v>
      </c>
      <c r="O136" s="73"/>
      <c r="P136" s="179">
        <f>O136*H136</f>
        <v>0</v>
      </c>
      <c r="Q136" s="179">
        <v>0</v>
      </c>
      <c r="R136" s="179">
        <f>Q136*H136</f>
        <v>0</v>
      </c>
      <c r="S136" s="179">
        <v>0</v>
      </c>
      <c r="T136" s="180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1" t="s">
        <v>180</v>
      </c>
      <c r="AT136" s="181" t="s">
        <v>140</v>
      </c>
      <c r="AU136" s="181" t="s">
        <v>84</v>
      </c>
      <c r="AY136" s="15" t="s">
        <v>138</v>
      </c>
      <c r="BE136" s="182">
        <f>IF(N136="základní",J136,0)</f>
        <v>0</v>
      </c>
      <c r="BF136" s="182">
        <f>IF(N136="snížená",J136,0)</f>
        <v>0</v>
      </c>
      <c r="BG136" s="182">
        <f>IF(N136="zákl. přenesená",J136,0)</f>
        <v>0</v>
      </c>
      <c r="BH136" s="182">
        <f>IF(N136="sníž. přenesená",J136,0)</f>
        <v>0</v>
      </c>
      <c r="BI136" s="182">
        <f>IF(N136="nulová",J136,0)</f>
        <v>0</v>
      </c>
      <c r="BJ136" s="15" t="s">
        <v>80</v>
      </c>
      <c r="BK136" s="182">
        <f>ROUND(I136*H136,2)</f>
        <v>0</v>
      </c>
      <c r="BL136" s="15" t="s">
        <v>180</v>
      </c>
      <c r="BM136" s="181" t="s">
        <v>531</v>
      </c>
    </row>
    <row r="137" s="2" customFormat="1" ht="16.5" customHeight="1">
      <c r="A137" s="34"/>
      <c r="B137" s="168"/>
      <c r="C137" s="183" t="s">
        <v>188</v>
      </c>
      <c r="D137" s="183" t="s">
        <v>159</v>
      </c>
      <c r="E137" s="184" t="s">
        <v>532</v>
      </c>
      <c r="F137" s="185" t="s">
        <v>533</v>
      </c>
      <c r="G137" s="186" t="s">
        <v>250</v>
      </c>
      <c r="H137" s="187">
        <v>2</v>
      </c>
      <c r="I137" s="188"/>
      <c r="J137" s="189">
        <f>ROUND(I137*H137,2)</f>
        <v>0</v>
      </c>
      <c r="K137" s="190"/>
      <c r="L137" s="191"/>
      <c r="M137" s="192" t="s">
        <v>1</v>
      </c>
      <c r="N137" s="193" t="s">
        <v>40</v>
      </c>
      <c r="O137" s="73"/>
      <c r="P137" s="179">
        <f>O137*H137</f>
        <v>0</v>
      </c>
      <c r="Q137" s="179">
        <v>0.00021000000000000001</v>
      </c>
      <c r="R137" s="179">
        <f>Q137*H137</f>
        <v>0.00042000000000000002</v>
      </c>
      <c r="S137" s="179">
        <v>0</v>
      </c>
      <c r="T137" s="180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1" t="s">
        <v>209</v>
      </c>
      <c r="AT137" s="181" t="s">
        <v>159</v>
      </c>
      <c r="AU137" s="181" t="s">
        <v>84</v>
      </c>
      <c r="AY137" s="15" t="s">
        <v>138</v>
      </c>
      <c r="BE137" s="182">
        <f>IF(N137="základní",J137,0)</f>
        <v>0</v>
      </c>
      <c r="BF137" s="182">
        <f>IF(N137="snížená",J137,0)</f>
        <v>0</v>
      </c>
      <c r="BG137" s="182">
        <f>IF(N137="zákl. přenesená",J137,0)</f>
        <v>0</v>
      </c>
      <c r="BH137" s="182">
        <f>IF(N137="sníž. přenesená",J137,0)</f>
        <v>0</v>
      </c>
      <c r="BI137" s="182">
        <f>IF(N137="nulová",J137,0)</f>
        <v>0</v>
      </c>
      <c r="BJ137" s="15" t="s">
        <v>80</v>
      </c>
      <c r="BK137" s="182">
        <f>ROUND(I137*H137,2)</f>
        <v>0</v>
      </c>
      <c r="BL137" s="15" t="s">
        <v>180</v>
      </c>
      <c r="BM137" s="181" t="s">
        <v>534</v>
      </c>
    </row>
    <row r="138" s="2" customFormat="1" ht="16.5" customHeight="1">
      <c r="A138" s="34"/>
      <c r="B138" s="168"/>
      <c r="C138" s="169" t="s">
        <v>8</v>
      </c>
      <c r="D138" s="169" t="s">
        <v>140</v>
      </c>
      <c r="E138" s="170" t="s">
        <v>535</v>
      </c>
      <c r="F138" s="171" t="s">
        <v>536</v>
      </c>
      <c r="G138" s="172" t="s">
        <v>250</v>
      </c>
      <c r="H138" s="173">
        <v>46</v>
      </c>
      <c r="I138" s="174"/>
      <c r="J138" s="175">
        <f>ROUND(I138*H138,2)</f>
        <v>0</v>
      </c>
      <c r="K138" s="176"/>
      <c r="L138" s="35"/>
      <c r="M138" s="177" t="s">
        <v>1</v>
      </c>
      <c r="N138" s="178" t="s">
        <v>40</v>
      </c>
      <c r="O138" s="73"/>
      <c r="P138" s="179">
        <f>O138*H138</f>
        <v>0</v>
      </c>
      <c r="Q138" s="179">
        <v>0</v>
      </c>
      <c r="R138" s="179">
        <f>Q138*H138</f>
        <v>0</v>
      </c>
      <c r="S138" s="179">
        <v>0</v>
      </c>
      <c r="T138" s="180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1" t="s">
        <v>180</v>
      </c>
      <c r="AT138" s="181" t="s">
        <v>140</v>
      </c>
      <c r="AU138" s="181" t="s">
        <v>84</v>
      </c>
      <c r="AY138" s="15" t="s">
        <v>138</v>
      </c>
      <c r="BE138" s="182">
        <f>IF(N138="základní",J138,0)</f>
        <v>0</v>
      </c>
      <c r="BF138" s="182">
        <f>IF(N138="snížená",J138,0)</f>
        <v>0</v>
      </c>
      <c r="BG138" s="182">
        <f>IF(N138="zákl. přenesená",J138,0)</f>
        <v>0</v>
      </c>
      <c r="BH138" s="182">
        <f>IF(N138="sníž. přenesená",J138,0)</f>
        <v>0</v>
      </c>
      <c r="BI138" s="182">
        <f>IF(N138="nulová",J138,0)</f>
        <v>0</v>
      </c>
      <c r="BJ138" s="15" t="s">
        <v>80</v>
      </c>
      <c r="BK138" s="182">
        <f>ROUND(I138*H138,2)</f>
        <v>0</v>
      </c>
      <c r="BL138" s="15" t="s">
        <v>180</v>
      </c>
      <c r="BM138" s="181" t="s">
        <v>537</v>
      </c>
    </row>
    <row r="139" s="2" customFormat="1" ht="16.5" customHeight="1">
      <c r="A139" s="34"/>
      <c r="B139" s="168"/>
      <c r="C139" s="183" t="s">
        <v>196</v>
      </c>
      <c r="D139" s="183" t="s">
        <v>159</v>
      </c>
      <c r="E139" s="184" t="s">
        <v>538</v>
      </c>
      <c r="F139" s="185" t="s">
        <v>539</v>
      </c>
      <c r="G139" s="186" t="s">
        <v>250</v>
      </c>
      <c r="H139" s="187">
        <v>46</v>
      </c>
      <c r="I139" s="188"/>
      <c r="J139" s="189">
        <f>ROUND(I139*H139,2)</f>
        <v>0</v>
      </c>
      <c r="K139" s="190"/>
      <c r="L139" s="191"/>
      <c r="M139" s="192" t="s">
        <v>1</v>
      </c>
      <c r="N139" s="193" t="s">
        <v>40</v>
      </c>
      <c r="O139" s="73"/>
      <c r="P139" s="179">
        <f>O139*H139</f>
        <v>0</v>
      </c>
      <c r="Q139" s="179">
        <v>0.0010399999999999999</v>
      </c>
      <c r="R139" s="179">
        <f>Q139*H139</f>
        <v>0.047839999999999994</v>
      </c>
      <c r="S139" s="179">
        <v>0</v>
      </c>
      <c r="T139" s="180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1" t="s">
        <v>209</v>
      </c>
      <c r="AT139" s="181" t="s">
        <v>159</v>
      </c>
      <c r="AU139" s="181" t="s">
        <v>84</v>
      </c>
      <c r="AY139" s="15" t="s">
        <v>138</v>
      </c>
      <c r="BE139" s="182">
        <f>IF(N139="základní",J139,0)</f>
        <v>0</v>
      </c>
      <c r="BF139" s="182">
        <f>IF(N139="snížená",J139,0)</f>
        <v>0</v>
      </c>
      <c r="BG139" s="182">
        <f>IF(N139="zákl. přenesená",J139,0)</f>
        <v>0</v>
      </c>
      <c r="BH139" s="182">
        <f>IF(N139="sníž. přenesená",J139,0)</f>
        <v>0</v>
      </c>
      <c r="BI139" s="182">
        <f>IF(N139="nulová",J139,0)</f>
        <v>0</v>
      </c>
      <c r="BJ139" s="15" t="s">
        <v>80</v>
      </c>
      <c r="BK139" s="182">
        <f>ROUND(I139*H139,2)</f>
        <v>0</v>
      </c>
      <c r="BL139" s="15" t="s">
        <v>180</v>
      </c>
      <c r="BM139" s="181" t="s">
        <v>540</v>
      </c>
    </row>
    <row r="140" s="2" customFormat="1" ht="24.15" customHeight="1">
      <c r="A140" s="34"/>
      <c r="B140" s="168"/>
      <c r="C140" s="169" t="s">
        <v>177</v>
      </c>
      <c r="D140" s="169" t="s">
        <v>140</v>
      </c>
      <c r="E140" s="170" t="s">
        <v>541</v>
      </c>
      <c r="F140" s="171" t="s">
        <v>542</v>
      </c>
      <c r="G140" s="172" t="s">
        <v>250</v>
      </c>
      <c r="H140" s="173">
        <v>4</v>
      </c>
      <c r="I140" s="174"/>
      <c r="J140" s="175">
        <f>ROUND(I140*H140,2)</f>
        <v>0</v>
      </c>
      <c r="K140" s="176"/>
      <c r="L140" s="35"/>
      <c r="M140" s="177" t="s">
        <v>1</v>
      </c>
      <c r="N140" s="178" t="s">
        <v>40</v>
      </c>
      <c r="O140" s="73"/>
      <c r="P140" s="179">
        <f>O140*H140</f>
        <v>0</v>
      </c>
      <c r="Q140" s="179">
        <v>0</v>
      </c>
      <c r="R140" s="179">
        <f>Q140*H140</f>
        <v>0</v>
      </c>
      <c r="S140" s="179">
        <v>0</v>
      </c>
      <c r="T140" s="180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1" t="s">
        <v>180</v>
      </c>
      <c r="AT140" s="181" t="s">
        <v>140</v>
      </c>
      <c r="AU140" s="181" t="s">
        <v>84</v>
      </c>
      <c r="AY140" s="15" t="s">
        <v>138</v>
      </c>
      <c r="BE140" s="182">
        <f>IF(N140="základní",J140,0)</f>
        <v>0</v>
      </c>
      <c r="BF140" s="182">
        <f>IF(N140="snížená",J140,0)</f>
        <v>0</v>
      </c>
      <c r="BG140" s="182">
        <f>IF(N140="zákl. přenesená",J140,0)</f>
        <v>0</v>
      </c>
      <c r="BH140" s="182">
        <f>IF(N140="sníž. přenesená",J140,0)</f>
        <v>0</v>
      </c>
      <c r="BI140" s="182">
        <f>IF(N140="nulová",J140,0)</f>
        <v>0</v>
      </c>
      <c r="BJ140" s="15" t="s">
        <v>80</v>
      </c>
      <c r="BK140" s="182">
        <f>ROUND(I140*H140,2)</f>
        <v>0</v>
      </c>
      <c r="BL140" s="15" t="s">
        <v>180</v>
      </c>
      <c r="BM140" s="181" t="s">
        <v>543</v>
      </c>
    </row>
    <row r="141" s="2" customFormat="1" ht="16.5" customHeight="1">
      <c r="A141" s="34"/>
      <c r="B141" s="168"/>
      <c r="C141" s="183" t="s">
        <v>203</v>
      </c>
      <c r="D141" s="183" t="s">
        <v>159</v>
      </c>
      <c r="E141" s="184" t="s">
        <v>544</v>
      </c>
      <c r="F141" s="185" t="s">
        <v>545</v>
      </c>
      <c r="G141" s="186" t="s">
        <v>250</v>
      </c>
      <c r="H141" s="187">
        <v>4</v>
      </c>
      <c r="I141" s="188"/>
      <c r="J141" s="189">
        <f>ROUND(I141*H141,2)</f>
        <v>0</v>
      </c>
      <c r="K141" s="190"/>
      <c r="L141" s="191"/>
      <c r="M141" s="192" t="s">
        <v>1</v>
      </c>
      <c r="N141" s="193" t="s">
        <v>40</v>
      </c>
      <c r="O141" s="73"/>
      <c r="P141" s="179">
        <f>O141*H141</f>
        <v>0</v>
      </c>
      <c r="Q141" s="179">
        <v>0.00025000000000000001</v>
      </c>
      <c r="R141" s="179">
        <f>Q141*H141</f>
        <v>0.001</v>
      </c>
      <c r="S141" s="179">
        <v>0</v>
      </c>
      <c r="T141" s="180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1" t="s">
        <v>209</v>
      </c>
      <c r="AT141" s="181" t="s">
        <v>159</v>
      </c>
      <c r="AU141" s="181" t="s">
        <v>84</v>
      </c>
      <c r="AY141" s="15" t="s">
        <v>138</v>
      </c>
      <c r="BE141" s="182">
        <f>IF(N141="základní",J141,0)</f>
        <v>0</v>
      </c>
      <c r="BF141" s="182">
        <f>IF(N141="snížená",J141,0)</f>
        <v>0</v>
      </c>
      <c r="BG141" s="182">
        <f>IF(N141="zákl. přenesená",J141,0)</f>
        <v>0</v>
      </c>
      <c r="BH141" s="182">
        <f>IF(N141="sníž. přenesená",J141,0)</f>
        <v>0</v>
      </c>
      <c r="BI141" s="182">
        <f>IF(N141="nulová",J141,0)</f>
        <v>0</v>
      </c>
      <c r="BJ141" s="15" t="s">
        <v>80</v>
      </c>
      <c r="BK141" s="182">
        <f>ROUND(I141*H141,2)</f>
        <v>0</v>
      </c>
      <c r="BL141" s="15" t="s">
        <v>180</v>
      </c>
      <c r="BM141" s="181" t="s">
        <v>546</v>
      </c>
    </row>
    <row r="142" s="2" customFormat="1" ht="16.5" customHeight="1">
      <c r="A142" s="34"/>
      <c r="B142" s="168"/>
      <c r="C142" s="169" t="s">
        <v>180</v>
      </c>
      <c r="D142" s="169" t="s">
        <v>140</v>
      </c>
      <c r="E142" s="170" t="s">
        <v>547</v>
      </c>
      <c r="F142" s="171" t="s">
        <v>548</v>
      </c>
      <c r="G142" s="172" t="s">
        <v>172</v>
      </c>
      <c r="H142" s="173">
        <v>32</v>
      </c>
      <c r="I142" s="174"/>
      <c r="J142" s="175">
        <f>ROUND(I142*H142,2)</f>
        <v>0</v>
      </c>
      <c r="K142" s="176"/>
      <c r="L142" s="35"/>
      <c r="M142" s="177" t="s">
        <v>1</v>
      </c>
      <c r="N142" s="178" t="s">
        <v>40</v>
      </c>
      <c r="O142" s="73"/>
      <c r="P142" s="179">
        <f>O142*H142</f>
        <v>0</v>
      </c>
      <c r="Q142" s="179">
        <v>0</v>
      </c>
      <c r="R142" s="179">
        <f>Q142*H142</f>
        <v>0</v>
      </c>
      <c r="S142" s="179">
        <v>0</v>
      </c>
      <c r="T142" s="180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1" t="s">
        <v>180</v>
      </c>
      <c r="AT142" s="181" t="s">
        <v>140</v>
      </c>
      <c r="AU142" s="181" t="s">
        <v>84</v>
      </c>
      <c r="AY142" s="15" t="s">
        <v>138</v>
      </c>
      <c r="BE142" s="182">
        <f>IF(N142="základní",J142,0)</f>
        <v>0</v>
      </c>
      <c r="BF142" s="182">
        <f>IF(N142="snížená",J142,0)</f>
        <v>0</v>
      </c>
      <c r="BG142" s="182">
        <f>IF(N142="zákl. přenesená",J142,0)</f>
        <v>0</v>
      </c>
      <c r="BH142" s="182">
        <f>IF(N142="sníž. přenesená",J142,0)</f>
        <v>0</v>
      </c>
      <c r="BI142" s="182">
        <f>IF(N142="nulová",J142,0)</f>
        <v>0</v>
      </c>
      <c r="BJ142" s="15" t="s">
        <v>80</v>
      </c>
      <c r="BK142" s="182">
        <f>ROUND(I142*H142,2)</f>
        <v>0</v>
      </c>
      <c r="BL142" s="15" t="s">
        <v>180</v>
      </c>
      <c r="BM142" s="181" t="s">
        <v>549</v>
      </c>
    </row>
    <row r="143" s="2" customFormat="1" ht="16.5" customHeight="1">
      <c r="A143" s="34"/>
      <c r="B143" s="168"/>
      <c r="C143" s="183" t="s">
        <v>211</v>
      </c>
      <c r="D143" s="183" t="s">
        <v>159</v>
      </c>
      <c r="E143" s="184" t="s">
        <v>550</v>
      </c>
      <c r="F143" s="185" t="s">
        <v>551</v>
      </c>
      <c r="G143" s="186" t="s">
        <v>172</v>
      </c>
      <c r="H143" s="187">
        <v>32</v>
      </c>
      <c r="I143" s="188"/>
      <c r="J143" s="189">
        <f>ROUND(I143*H143,2)</f>
        <v>0</v>
      </c>
      <c r="K143" s="190"/>
      <c r="L143" s="191"/>
      <c r="M143" s="192" t="s">
        <v>1</v>
      </c>
      <c r="N143" s="193" t="s">
        <v>40</v>
      </c>
      <c r="O143" s="73"/>
      <c r="P143" s="179">
        <f>O143*H143</f>
        <v>0</v>
      </c>
      <c r="Q143" s="179">
        <v>0.00173</v>
      </c>
      <c r="R143" s="179">
        <f>Q143*H143</f>
        <v>0.055359999999999999</v>
      </c>
      <c r="S143" s="179">
        <v>0</v>
      </c>
      <c r="T143" s="180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1" t="s">
        <v>209</v>
      </c>
      <c r="AT143" s="181" t="s">
        <v>159</v>
      </c>
      <c r="AU143" s="181" t="s">
        <v>84</v>
      </c>
      <c r="AY143" s="15" t="s">
        <v>138</v>
      </c>
      <c r="BE143" s="182">
        <f>IF(N143="základní",J143,0)</f>
        <v>0</v>
      </c>
      <c r="BF143" s="182">
        <f>IF(N143="snížená",J143,0)</f>
        <v>0</v>
      </c>
      <c r="BG143" s="182">
        <f>IF(N143="zákl. přenesená",J143,0)</f>
        <v>0</v>
      </c>
      <c r="BH143" s="182">
        <f>IF(N143="sníž. přenesená",J143,0)</f>
        <v>0</v>
      </c>
      <c r="BI143" s="182">
        <f>IF(N143="nulová",J143,0)</f>
        <v>0</v>
      </c>
      <c r="BJ143" s="15" t="s">
        <v>80</v>
      </c>
      <c r="BK143" s="182">
        <f>ROUND(I143*H143,2)</f>
        <v>0</v>
      </c>
      <c r="BL143" s="15" t="s">
        <v>180</v>
      </c>
      <c r="BM143" s="181" t="s">
        <v>552</v>
      </c>
    </row>
    <row r="144" s="2" customFormat="1" ht="16.5" customHeight="1">
      <c r="A144" s="34"/>
      <c r="B144" s="168"/>
      <c r="C144" s="169" t="s">
        <v>184</v>
      </c>
      <c r="D144" s="169" t="s">
        <v>140</v>
      </c>
      <c r="E144" s="170" t="s">
        <v>553</v>
      </c>
      <c r="F144" s="171" t="s">
        <v>554</v>
      </c>
      <c r="G144" s="172" t="s">
        <v>250</v>
      </c>
      <c r="H144" s="173">
        <v>16</v>
      </c>
      <c r="I144" s="174"/>
      <c r="J144" s="175">
        <f>ROUND(I144*H144,2)</f>
        <v>0</v>
      </c>
      <c r="K144" s="176"/>
      <c r="L144" s="35"/>
      <c r="M144" s="177" t="s">
        <v>1</v>
      </c>
      <c r="N144" s="178" t="s">
        <v>40</v>
      </c>
      <c r="O144" s="73"/>
      <c r="P144" s="179">
        <f>O144*H144</f>
        <v>0</v>
      </c>
      <c r="Q144" s="179">
        <v>0</v>
      </c>
      <c r="R144" s="179">
        <f>Q144*H144</f>
        <v>0</v>
      </c>
      <c r="S144" s="179">
        <v>0</v>
      </c>
      <c r="T144" s="180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1" t="s">
        <v>180</v>
      </c>
      <c r="AT144" s="181" t="s">
        <v>140</v>
      </c>
      <c r="AU144" s="181" t="s">
        <v>84</v>
      </c>
      <c r="AY144" s="15" t="s">
        <v>138</v>
      </c>
      <c r="BE144" s="182">
        <f>IF(N144="základní",J144,0)</f>
        <v>0</v>
      </c>
      <c r="BF144" s="182">
        <f>IF(N144="snížená",J144,0)</f>
        <v>0</v>
      </c>
      <c r="BG144" s="182">
        <f>IF(N144="zákl. přenesená",J144,0)</f>
        <v>0</v>
      </c>
      <c r="BH144" s="182">
        <f>IF(N144="sníž. přenesená",J144,0)</f>
        <v>0</v>
      </c>
      <c r="BI144" s="182">
        <f>IF(N144="nulová",J144,0)</f>
        <v>0</v>
      </c>
      <c r="BJ144" s="15" t="s">
        <v>80</v>
      </c>
      <c r="BK144" s="182">
        <f>ROUND(I144*H144,2)</f>
        <v>0</v>
      </c>
      <c r="BL144" s="15" t="s">
        <v>180</v>
      </c>
      <c r="BM144" s="181" t="s">
        <v>555</v>
      </c>
    </row>
    <row r="145" s="2" customFormat="1" ht="16.5" customHeight="1">
      <c r="A145" s="34"/>
      <c r="B145" s="168"/>
      <c r="C145" s="183" t="s">
        <v>219</v>
      </c>
      <c r="D145" s="183" t="s">
        <v>159</v>
      </c>
      <c r="E145" s="184" t="s">
        <v>556</v>
      </c>
      <c r="F145" s="185" t="s">
        <v>557</v>
      </c>
      <c r="G145" s="186" t="s">
        <v>250</v>
      </c>
      <c r="H145" s="187">
        <v>16</v>
      </c>
      <c r="I145" s="188"/>
      <c r="J145" s="189">
        <f>ROUND(I145*H145,2)</f>
        <v>0</v>
      </c>
      <c r="K145" s="190"/>
      <c r="L145" s="191"/>
      <c r="M145" s="192" t="s">
        <v>1</v>
      </c>
      <c r="N145" s="193" t="s">
        <v>40</v>
      </c>
      <c r="O145" s="73"/>
      <c r="P145" s="179">
        <f>O145*H145</f>
        <v>0</v>
      </c>
      <c r="Q145" s="179">
        <v>0.00038000000000000002</v>
      </c>
      <c r="R145" s="179">
        <f>Q145*H145</f>
        <v>0.0060800000000000003</v>
      </c>
      <c r="S145" s="179">
        <v>0</v>
      </c>
      <c r="T145" s="180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1" t="s">
        <v>209</v>
      </c>
      <c r="AT145" s="181" t="s">
        <v>159</v>
      </c>
      <c r="AU145" s="181" t="s">
        <v>84</v>
      </c>
      <c r="AY145" s="15" t="s">
        <v>138</v>
      </c>
      <c r="BE145" s="182">
        <f>IF(N145="základní",J145,0)</f>
        <v>0</v>
      </c>
      <c r="BF145" s="182">
        <f>IF(N145="snížená",J145,0)</f>
        <v>0</v>
      </c>
      <c r="BG145" s="182">
        <f>IF(N145="zákl. přenesená",J145,0)</f>
        <v>0</v>
      </c>
      <c r="BH145" s="182">
        <f>IF(N145="sníž. přenesená",J145,0)</f>
        <v>0</v>
      </c>
      <c r="BI145" s="182">
        <f>IF(N145="nulová",J145,0)</f>
        <v>0</v>
      </c>
      <c r="BJ145" s="15" t="s">
        <v>80</v>
      </c>
      <c r="BK145" s="182">
        <f>ROUND(I145*H145,2)</f>
        <v>0</v>
      </c>
      <c r="BL145" s="15" t="s">
        <v>180</v>
      </c>
      <c r="BM145" s="181" t="s">
        <v>558</v>
      </c>
    </row>
    <row r="146" s="2" customFormat="1" ht="21.75" customHeight="1">
      <c r="A146" s="34"/>
      <c r="B146" s="168"/>
      <c r="C146" s="169" t="s">
        <v>187</v>
      </c>
      <c r="D146" s="169" t="s">
        <v>140</v>
      </c>
      <c r="E146" s="170" t="s">
        <v>559</v>
      </c>
      <c r="F146" s="171" t="s">
        <v>560</v>
      </c>
      <c r="G146" s="172" t="s">
        <v>250</v>
      </c>
      <c r="H146" s="173">
        <v>4</v>
      </c>
      <c r="I146" s="174"/>
      <c r="J146" s="175">
        <f>ROUND(I146*H146,2)</f>
        <v>0</v>
      </c>
      <c r="K146" s="176"/>
      <c r="L146" s="35"/>
      <c r="M146" s="195" t="s">
        <v>1</v>
      </c>
      <c r="N146" s="196" t="s">
        <v>40</v>
      </c>
      <c r="O146" s="197"/>
      <c r="P146" s="198">
        <f>O146*H146</f>
        <v>0</v>
      </c>
      <c r="Q146" s="198">
        <v>0</v>
      </c>
      <c r="R146" s="198">
        <f>Q146*H146</f>
        <v>0</v>
      </c>
      <c r="S146" s="198">
        <v>0</v>
      </c>
      <c r="T146" s="199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1" t="s">
        <v>180</v>
      </c>
      <c r="AT146" s="181" t="s">
        <v>140</v>
      </c>
      <c r="AU146" s="181" t="s">
        <v>84</v>
      </c>
      <c r="AY146" s="15" t="s">
        <v>138</v>
      </c>
      <c r="BE146" s="182">
        <f>IF(N146="základní",J146,0)</f>
        <v>0</v>
      </c>
      <c r="BF146" s="182">
        <f>IF(N146="snížená",J146,0)</f>
        <v>0</v>
      </c>
      <c r="BG146" s="182">
        <f>IF(N146="zákl. přenesená",J146,0)</f>
        <v>0</v>
      </c>
      <c r="BH146" s="182">
        <f>IF(N146="sníž. přenesená",J146,0)</f>
        <v>0</v>
      </c>
      <c r="BI146" s="182">
        <f>IF(N146="nulová",J146,0)</f>
        <v>0</v>
      </c>
      <c r="BJ146" s="15" t="s">
        <v>80</v>
      </c>
      <c r="BK146" s="182">
        <f>ROUND(I146*H146,2)</f>
        <v>0</v>
      </c>
      <c r="BL146" s="15" t="s">
        <v>180</v>
      </c>
      <c r="BM146" s="181" t="s">
        <v>561</v>
      </c>
    </row>
    <row r="147" s="2" customFormat="1" ht="6.96" customHeight="1">
      <c r="A147" s="34"/>
      <c r="B147" s="56"/>
      <c r="C147" s="57"/>
      <c r="D147" s="57"/>
      <c r="E147" s="57"/>
      <c r="F147" s="57"/>
      <c r="G147" s="57"/>
      <c r="H147" s="57"/>
      <c r="I147" s="57"/>
      <c r="J147" s="57"/>
      <c r="K147" s="57"/>
      <c r="L147" s="35"/>
      <c r="M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</row>
  </sheetData>
  <autoFilter ref="C120:K146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Kamil Svoboda</dc:creator>
  <cp:lastModifiedBy>Kamil Svoboda</cp:lastModifiedBy>
  <dcterms:created xsi:type="dcterms:W3CDTF">2025-09-02T15:13:41Z</dcterms:created>
  <dcterms:modified xsi:type="dcterms:W3CDTF">2025-09-02T15:13:48Z</dcterms:modified>
</cp:coreProperties>
</file>